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d51642f4800094b/PERSONERIA INSTITUCIONAL/PLAN DE ACCION/2025/"/>
    </mc:Choice>
  </mc:AlternateContent>
  <xr:revisionPtr revIDLastSave="678" documentId="8_{2A750577-CFF3-4CE7-BE64-AF06E7122B28}" xr6:coauthVersionLast="47" xr6:coauthVersionMax="47" xr10:uidLastSave="{88B5D753-C0E6-484B-B6AB-09095F20605C}"/>
  <bookViews>
    <workbookView xWindow="-120" yWindow="-120" windowWidth="29040" windowHeight="15720" xr2:uid="{3EB6AE7B-B8A7-4C8E-AB14-19DEC80065DC}"/>
  </bookViews>
  <sheets>
    <sheet name="2025" sheetId="17" r:id="rId1"/>
    <sheet name="PROGRAMADOR" sheetId="18" r:id="rId2"/>
    <sheet name="2025 CRONOGRAMA MES" sheetId="2" r:id="rId3"/>
    <sheet name="2025 CRONOGRAMA COMUNA" sheetId="3" r:id="rId4"/>
    <sheet name="COMUNA 1" sheetId="4" r:id="rId5"/>
    <sheet name="COMUNA 2" sheetId="5" r:id="rId6"/>
    <sheet name="COMUNA 3" sheetId="6" r:id="rId7"/>
    <sheet name="COMUNA 4" sheetId="7" r:id="rId8"/>
    <sheet name="COMUNA 5" sheetId="8" r:id="rId9"/>
    <sheet name="COMUNA 6" sheetId="9" r:id="rId10"/>
    <sheet name="COMUNA 7" sheetId="10" r:id="rId11"/>
    <sheet name="COMUNA 8" sheetId="11" r:id="rId12"/>
    <sheet name="COMUNA 9" sheetId="12" r:id="rId13"/>
    <sheet name="COMUNA 10" sheetId="13" r:id="rId14"/>
    <sheet name="COMUNA 11" sheetId="14" r:id="rId15"/>
    <sheet name="COMUNA 12" sheetId="15" r:id="rId16"/>
    <sheet name="COMUNA Rural" sheetId="16" r:id="rId17"/>
  </sheets>
  <externalReferences>
    <externalReference r:id="rId18"/>
    <externalReference r:id="rId19"/>
  </externalReferences>
  <definedNames>
    <definedName name="_Hlk168398431" localSheetId="0">[1]Tablas!$A$2</definedName>
    <definedName name="_Hlk168398431" localSheetId="3">[2]Tablas!$A$2</definedName>
    <definedName name="_Hlk168398431" localSheetId="2">[2]Tablas!$A$2</definedName>
    <definedName name="_Hlk168398431" localSheetId="4">[2]Tablas!$A$2</definedName>
    <definedName name="_Hlk168398431" localSheetId="13">[2]Tablas!$A$2</definedName>
    <definedName name="_Hlk168398431" localSheetId="14">[2]Tablas!$A$2</definedName>
    <definedName name="_Hlk168398431" localSheetId="15">[2]Tablas!$A$2</definedName>
    <definedName name="_Hlk168398431" localSheetId="5">[2]Tablas!$A$2</definedName>
    <definedName name="_Hlk168398431" localSheetId="6">[2]Tablas!$A$2</definedName>
    <definedName name="_Hlk168398431" localSheetId="7">[2]Tablas!$A$2</definedName>
    <definedName name="_Hlk168398431" localSheetId="8">[2]Tablas!$A$2</definedName>
    <definedName name="_Hlk168398431" localSheetId="9">[2]Tablas!$A$2</definedName>
    <definedName name="_Hlk168398431" localSheetId="10">[2]Tablas!$A$2</definedName>
    <definedName name="_Hlk168398431" localSheetId="11">[2]Tablas!$A$2</definedName>
    <definedName name="_Hlk168398431" localSheetId="12">[2]Tablas!$A$2</definedName>
    <definedName name="_Hlk168398431" localSheetId="16">[2]Tablas!$A$2</definedName>
    <definedName name="_Hlk168398431" localSheetId="1">[1]Tablas!$A$2</definedName>
    <definedName name="_Hlk168400255" localSheetId="0">[1]Tablas!$A$6</definedName>
    <definedName name="_Hlk168400255" localSheetId="3">[2]Tablas!$A$6</definedName>
    <definedName name="_Hlk168400255" localSheetId="2">[2]Tablas!$A$6</definedName>
    <definedName name="_Hlk168400255" localSheetId="4">[2]Tablas!$A$6</definedName>
    <definedName name="_Hlk168400255" localSheetId="13">[2]Tablas!$A$6</definedName>
    <definedName name="_Hlk168400255" localSheetId="14">[2]Tablas!$A$6</definedName>
    <definedName name="_Hlk168400255" localSheetId="15">[2]Tablas!$A$6</definedName>
    <definedName name="_Hlk168400255" localSheetId="5">[2]Tablas!$A$6</definedName>
    <definedName name="_Hlk168400255" localSheetId="6">[2]Tablas!$A$6</definedName>
    <definedName name="_Hlk168400255" localSheetId="7">[2]Tablas!$A$6</definedName>
    <definedName name="_Hlk168400255" localSheetId="8">[2]Tablas!$A$6</definedName>
    <definedName name="_Hlk168400255" localSheetId="9">[2]Tablas!$A$6</definedName>
    <definedName name="_Hlk168400255" localSheetId="10">[2]Tablas!$A$6</definedName>
    <definedName name="_Hlk168400255" localSheetId="11">[2]Tablas!$A$6</definedName>
    <definedName name="_Hlk168400255" localSheetId="12">[2]Tablas!$A$6</definedName>
    <definedName name="_Hlk168400255" localSheetId="16">[2]Tablas!$A$6</definedName>
    <definedName name="_Hlk168400255" localSheetId="1">[1]Tablas!$A$6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7" l="1"/>
  <c r="R40" i="17"/>
  <c r="R3" i="17" l="1"/>
  <c r="R2" i="17"/>
  <c r="R39" i="17"/>
  <c r="R27" i="17"/>
  <c r="R26" i="17"/>
  <c r="R25" i="17"/>
  <c r="R19" i="17"/>
  <c r="R17" i="17"/>
  <c r="R16" i="17"/>
  <c r="R14" i="17"/>
  <c r="R38" i="17" l="1"/>
  <c r="R34" i="17"/>
  <c r="R10" i="17"/>
  <c r="B33" i="2"/>
  <c r="B2" i="2"/>
  <c r="B3" i="2"/>
  <c r="B4" i="2"/>
  <c r="B5" i="2"/>
  <c r="B6" i="2"/>
  <c r="B7" i="2"/>
  <c r="B8" i="2"/>
  <c r="B9" i="2"/>
  <c r="B10" i="2"/>
  <c r="B11" i="2"/>
  <c r="B12" i="2"/>
  <c r="B13" i="2"/>
  <c r="B15" i="2"/>
  <c r="B16" i="2"/>
  <c r="B17" i="2"/>
  <c r="B14" i="2"/>
  <c r="B18" i="2"/>
  <c r="B19" i="2"/>
  <c r="B21" i="2"/>
  <c r="B22" i="2"/>
  <c r="B30" i="2"/>
  <c r="B31" i="2"/>
  <c r="B32" i="2"/>
  <c r="B26" i="2"/>
  <c r="B27" i="2"/>
  <c r="B28" i="2"/>
  <c r="B29" i="2"/>
  <c r="B20" i="2"/>
  <c r="B23" i="2"/>
  <c r="B24" i="2"/>
  <c r="B25" i="2"/>
  <c r="B34" i="2"/>
  <c r="B35" i="2"/>
  <c r="B36" i="2"/>
  <c r="B37" i="2"/>
  <c r="B38" i="2"/>
  <c r="B39" i="2"/>
  <c r="B40" i="2"/>
  <c r="L41" i="17"/>
  <c r="M6" i="17"/>
  <c r="J6" i="17"/>
  <c r="M5" i="17"/>
  <c r="R5" i="17" s="1"/>
  <c r="J5" i="17"/>
  <c r="M4" i="17"/>
  <c r="R4" i="17" s="1"/>
  <c r="J4" i="17"/>
  <c r="M15" i="17"/>
  <c r="R15" i="17" s="1"/>
  <c r="J15" i="17"/>
  <c r="M7" i="17"/>
  <c r="J7" i="17"/>
  <c r="M31" i="17"/>
  <c r="R31" i="17" s="1"/>
  <c r="J31" i="17"/>
  <c r="M30" i="17"/>
  <c r="R30" i="17" s="1"/>
  <c r="J30" i="17"/>
  <c r="M29" i="17"/>
  <c r="J29" i="17"/>
  <c r="M28" i="17"/>
  <c r="J28" i="17"/>
  <c r="M37" i="17"/>
  <c r="R37" i="17" s="1"/>
  <c r="J37" i="17"/>
  <c r="M36" i="17"/>
  <c r="R36" i="17" s="1"/>
  <c r="J36" i="17"/>
  <c r="M35" i="17"/>
  <c r="R35" i="17" s="1"/>
  <c r="J35" i="17"/>
  <c r="M33" i="17"/>
  <c r="R33" i="17" s="1"/>
  <c r="J33" i="17"/>
  <c r="M32" i="17"/>
  <c r="R32" i="17" s="1"/>
  <c r="J32" i="17"/>
  <c r="M13" i="17"/>
  <c r="R13" i="17" s="1"/>
  <c r="J13" i="17"/>
  <c r="M12" i="17"/>
  <c r="R12" i="17" s="1"/>
  <c r="J12" i="17"/>
  <c r="M11" i="17"/>
  <c r="R11" i="17" s="1"/>
  <c r="J11" i="17"/>
  <c r="M8" i="17"/>
  <c r="R8" i="17" s="1"/>
  <c r="J8" i="17"/>
  <c r="M18" i="17"/>
  <c r="J18" i="17"/>
  <c r="M24" i="17"/>
  <c r="R24" i="17" s="1"/>
  <c r="J24" i="17"/>
  <c r="M22" i="17"/>
  <c r="R22" i="17" s="1"/>
  <c r="J22" i="17"/>
  <c r="M21" i="17"/>
  <c r="J21" i="17"/>
  <c r="M20" i="17"/>
  <c r="J20" i="17"/>
  <c r="G14" i="16"/>
  <c r="G15" i="16"/>
  <c r="T13" i="16"/>
  <c r="T12" i="16"/>
  <c r="T11" i="16"/>
  <c r="T10" i="16"/>
  <c r="T9" i="16"/>
  <c r="T8" i="16"/>
  <c r="T7" i="16"/>
  <c r="T6" i="16"/>
  <c r="T5" i="16"/>
  <c r="T4" i="16"/>
  <c r="T3" i="16"/>
  <c r="T2" i="16"/>
  <c r="G14" i="15"/>
  <c r="G15" i="15"/>
  <c r="T13" i="15"/>
  <c r="T12" i="15"/>
  <c r="T11" i="15"/>
  <c r="T10" i="15"/>
  <c r="T9" i="15"/>
  <c r="T8" i="15"/>
  <c r="T7" i="15"/>
  <c r="T6" i="15"/>
  <c r="T5" i="15"/>
  <c r="T4" i="15"/>
  <c r="T3" i="15"/>
  <c r="T2" i="15"/>
  <c r="G14" i="14"/>
  <c r="G15" i="14"/>
  <c r="T13" i="14"/>
  <c r="T12" i="14"/>
  <c r="T11" i="14"/>
  <c r="T10" i="14"/>
  <c r="T9" i="14"/>
  <c r="T8" i="14"/>
  <c r="T7" i="14"/>
  <c r="T6" i="14"/>
  <c r="T5" i="14"/>
  <c r="T4" i="14"/>
  <c r="T3" i="14"/>
  <c r="T2" i="14"/>
  <c r="G14" i="13"/>
  <c r="G15" i="13"/>
  <c r="T13" i="13"/>
  <c r="T12" i="13"/>
  <c r="T11" i="13"/>
  <c r="T10" i="13"/>
  <c r="T9" i="13"/>
  <c r="T8" i="13"/>
  <c r="T7" i="13"/>
  <c r="T6" i="13"/>
  <c r="T5" i="13"/>
  <c r="T4" i="13"/>
  <c r="T3" i="13"/>
  <c r="T2" i="13"/>
  <c r="G14" i="12"/>
  <c r="G15" i="12"/>
  <c r="T13" i="12"/>
  <c r="T12" i="12"/>
  <c r="T11" i="12"/>
  <c r="T10" i="12"/>
  <c r="T9" i="12"/>
  <c r="T8" i="12"/>
  <c r="T7" i="12"/>
  <c r="T6" i="12"/>
  <c r="T5" i="12"/>
  <c r="T4" i="12"/>
  <c r="T3" i="12"/>
  <c r="T2" i="12"/>
  <c r="G14" i="11"/>
  <c r="G15" i="11"/>
  <c r="T13" i="11"/>
  <c r="T12" i="11"/>
  <c r="T11" i="11"/>
  <c r="T10" i="11"/>
  <c r="T9" i="11"/>
  <c r="T8" i="11"/>
  <c r="T7" i="11"/>
  <c r="T6" i="11"/>
  <c r="T5" i="11"/>
  <c r="T4" i="11"/>
  <c r="T3" i="11"/>
  <c r="T2" i="11"/>
  <c r="G14" i="10"/>
  <c r="G15" i="10"/>
  <c r="T13" i="10"/>
  <c r="T12" i="10"/>
  <c r="T11" i="10"/>
  <c r="T10" i="10"/>
  <c r="T9" i="10"/>
  <c r="T8" i="10"/>
  <c r="T7" i="10"/>
  <c r="T6" i="10"/>
  <c r="T5" i="10"/>
  <c r="T4" i="10"/>
  <c r="T3" i="10"/>
  <c r="T2" i="10"/>
  <c r="G14" i="9"/>
  <c r="G15" i="9"/>
  <c r="T13" i="9"/>
  <c r="T12" i="9"/>
  <c r="T11" i="9"/>
  <c r="T10" i="9"/>
  <c r="T9" i="9"/>
  <c r="T8" i="9"/>
  <c r="T7" i="9"/>
  <c r="T6" i="9"/>
  <c r="T5" i="9"/>
  <c r="T4" i="9"/>
  <c r="T3" i="9"/>
  <c r="T2" i="9"/>
  <c r="G14" i="8"/>
  <c r="G15" i="8"/>
  <c r="T13" i="8"/>
  <c r="T12" i="8"/>
  <c r="T11" i="8"/>
  <c r="T10" i="8"/>
  <c r="T9" i="8"/>
  <c r="T8" i="8"/>
  <c r="T7" i="8"/>
  <c r="T6" i="8"/>
  <c r="T5" i="8"/>
  <c r="T4" i="8"/>
  <c r="T3" i="8"/>
  <c r="T2" i="8"/>
  <c r="G14" i="7"/>
  <c r="G15" i="7"/>
  <c r="T13" i="7"/>
  <c r="T12" i="7"/>
  <c r="T11" i="7"/>
  <c r="T10" i="7"/>
  <c r="T9" i="7"/>
  <c r="T8" i="7"/>
  <c r="T7" i="7"/>
  <c r="T6" i="7"/>
  <c r="T5" i="7"/>
  <c r="T4" i="7"/>
  <c r="T3" i="7"/>
  <c r="T2" i="7"/>
  <c r="G14" i="6"/>
  <c r="G15" i="6"/>
  <c r="T13" i="6"/>
  <c r="T12" i="6"/>
  <c r="T11" i="6"/>
  <c r="T10" i="6"/>
  <c r="T9" i="6"/>
  <c r="T8" i="6"/>
  <c r="T7" i="6"/>
  <c r="T6" i="6"/>
  <c r="T5" i="6"/>
  <c r="T4" i="6"/>
  <c r="T3" i="6"/>
  <c r="T2" i="6"/>
  <c r="T2" i="5"/>
  <c r="G14" i="5"/>
  <c r="G15" i="5"/>
  <c r="T13" i="5"/>
  <c r="T12" i="5"/>
  <c r="T11" i="5"/>
  <c r="T10" i="5"/>
  <c r="T9" i="5"/>
  <c r="T8" i="5"/>
  <c r="T7" i="5"/>
  <c r="T6" i="5"/>
  <c r="T5" i="5"/>
  <c r="T4" i="5"/>
  <c r="T3" i="5"/>
  <c r="T2" i="4"/>
  <c r="T3" i="4"/>
  <c r="T4" i="4"/>
  <c r="T5" i="4"/>
  <c r="T6" i="4"/>
  <c r="T7" i="4"/>
  <c r="T8" i="4"/>
  <c r="T9" i="4"/>
  <c r="T10" i="4"/>
  <c r="T11" i="4"/>
  <c r="T12" i="4"/>
  <c r="T13" i="4"/>
  <c r="G14" i="4"/>
  <c r="AG14" i="3"/>
  <c r="AG15" i="3"/>
  <c r="AF14" i="3"/>
  <c r="AF15" i="3"/>
  <c r="AE14" i="3"/>
  <c r="AE15" i="3"/>
  <c r="AD14" i="3"/>
  <c r="AD15" i="3"/>
  <c r="AC14" i="3"/>
  <c r="AC15" i="3"/>
  <c r="AB14" i="3"/>
  <c r="AB15" i="3"/>
  <c r="AA14" i="3"/>
  <c r="AA15" i="3"/>
  <c r="Z14" i="3"/>
  <c r="Z15" i="3"/>
  <c r="Y14" i="3"/>
  <c r="Y15" i="3"/>
  <c r="X14" i="3"/>
  <c r="X15" i="3"/>
  <c r="W14" i="3"/>
  <c r="W15" i="3"/>
  <c r="V14" i="3"/>
  <c r="V15" i="3"/>
  <c r="U14" i="3"/>
  <c r="U15" i="3"/>
  <c r="AH13" i="3"/>
  <c r="T13" i="3"/>
  <c r="AH12" i="3"/>
  <c r="T12" i="3"/>
  <c r="AH11" i="3"/>
  <c r="T11" i="3"/>
  <c r="AH10" i="3"/>
  <c r="T10" i="3"/>
  <c r="AH9" i="3"/>
  <c r="T9" i="3"/>
  <c r="AH8" i="3"/>
  <c r="T8" i="3"/>
  <c r="AH7" i="3"/>
  <c r="T7" i="3"/>
  <c r="AH6" i="3"/>
  <c r="T6" i="3"/>
  <c r="AH5" i="3"/>
  <c r="T5" i="3"/>
  <c r="AH4" i="3"/>
  <c r="T4" i="3"/>
  <c r="AH3" i="3"/>
  <c r="T3" i="3"/>
  <c r="AH2" i="3"/>
  <c r="T2" i="3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2" i="2"/>
  <c r="AH3" i="2"/>
  <c r="AH4" i="2"/>
  <c r="AH5" i="2"/>
  <c r="AH6" i="2"/>
  <c r="AH7" i="2"/>
  <c r="AH8" i="2"/>
  <c r="AH9" i="2"/>
  <c r="AH10" i="2"/>
  <c r="AH11" i="2"/>
  <c r="AH12" i="2"/>
  <c r="AH13" i="2"/>
  <c r="AH33" i="2"/>
  <c r="AH15" i="2"/>
  <c r="AH16" i="2"/>
  <c r="AH17" i="2"/>
  <c r="AH14" i="2"/>
  <c r="AH18" i="2"/>
  <c r="AH19" i="2"/>
  <c r="AH21" i="2"/>
  <c r="AH22" i="2"/>
  <c r="AH30" i="2"/>
  <c r="AH31" i="2"/>
  <c r="AH32" i="2"/>
  <c r="AH26" i="2"/>
  <c r="AH27" i="2"/>
  <c r="AH28" i="2"/>
  <c r="AH29" i="2"/>
  <c r="AH20" i="2"/>
  <c r="AH23" i="2"/>
  <c r="AH24" i="2"/>
  <c r="AH25" i="2"/>
  <c r="AH34" i="2"/>
  <c r="AH35" i="2"/>
  <c r="AH36" i="2"/>
  <c r="AH37" i="2"/>
  <c r="AH38" i="2"/>
  <c r="AH39" i="2"/>
  <c r="AH40" i="2"/>
  <c r="T2" i="2"/>
  <c r="T3" i="2"/>
  <c r="T4" i="2"/>
  <c r="T5" i="2"/>
  <c r="T6" i="2"/>
  <c r="T7" i="2"/>
  <c r="T9" i="2"/>
  <c r="T10" i="2"/>
  <c r="T11" i="2"/>
  <c r="T12" i="2"/>
  <c r="T13" i="2"/>
  <c r="T33" i="2"/>
  <c r="T16" i="2"/>
  <c r="T14" i="2"/>
  <c r="T18" i="2"/>
  <c r="T19" i="2"/>
  <c r="T21" i="2"/>
  <c r="T22" i="2"/>
  <c r="T30" i="2"/>
  <c r="T31" i="2"/>
  <c r="T32" i="2"/>
  <c r="T26" i="2"/>
  <c r="T27" i="2"/>
  <c r="T28" i="2"/>
  <c r="T29" i="2"/>
  <c r="T20" i="2"/>
  <c r="T23" i="2"/>
  <c r="T24" i="2"/>
  <c r="T25" i="2"/>
  <c r="T34" i="2"/>
  <c r="T35" i="2"/>
  <c r="T36" i="2"/>
  <c r="T37" i="2"/>
  <c r="T38" i="2"/>
  <c r="T39" i="2"/>
  <c r="T40" i="2"/>
  <c r="AH14" i="3"/>
  <c r="R41" i="17" l="1"/>
  <c r="AH41" i="2"/>
</calcChain>
</file>

<file path=xl/sharedStrings.xml><?xml version="1.0" encoding="utf-8"?>
<sst xmlns="http://schemas.openxmlformats.org/spreadsheetml/2006/main" count="2437" uniqueCount="175">
  <si>
    <t>Línea Estratégica</t>
  </si>
  <si>
    <t>Responsable</t>
  </si>
  <si>
    <t>Objetivo Estratégico</t>
  </si>
  <si>
    <t>Alineación ODS</t>
  </si>
  <si>
    <t>Programa</t>
  </si>
  <si>
    <t>Actividad</t>
  </si>
  <si>
    <t>Indicador</t>
  </si>
  <si>
    <t>Línea Base</t>
  </si>
  <si>
    <t>Meta Cuatrienio</t>
  </si>
  <si>
    <t>Meta 2024</t>
  </si>
  <si>
    <t>Resultado 2024</t>
  </si>
  <si>
    <t>% Cumplimiento 2024</t>
  </si>
  <si>
    <t>Meta 2025</t>
  </si>
  <si>
    <t>Resultado 2025 Trimestre 2</t>
  </si>
  <si>
    <t>Resultado 2025 Trimestre 3</t>
  </si>
  <si>
    <t>Resultado 2025 Trimestre 4</t>
  </si>
  <si>
    <t>Resultado 2025</t>
  </si>
  <si>
    <t>% Cumplimiento 2025</t>
  </si>
  <si>
    <t>Observación</t>
  </si>
  <si>
    <t>Fortalecimiento Institucional</t>
  </si>
  <si>
    <t>Unidad Administrativa</t>
  </si>
  <si>
    <t>OE8</t>
  </si>
  <si>
    <t>ODS16</t>
  </si>
  <si>
    <t>Administración Solida</t>
  </si>
  <si>
    <t>Implementación de un Software integrado de Gestión</t>
  </si>
  <si>
    <t>Número de software integrado de gestión</t>
  </si>
  <si>
    <t>No Programado</t>
  </si>
  <si>
    <t>No Aplica</t>
  </si>
  <si>
    <t>ODS17</t>
  </si>
  <si>
    <t>Modernización de la Personería de Montería</t>
  </si>
  <si>
    <t>Estudio de Rediseño Institucional</t>
  </si>
  <si>
    <t>N.A.</t>
  </si>
  <si>
    <t>Fortalecimiento de la gestión documental institucional</t>
  </si>
  <si>
    <t>Número de acciones de fortalecimiento en gestión documental</t>
  </si>
  <si>
    <t>Rendición de cuentas constantemente a la comunidad</t>
  </si>
  <si>
    <t>Número de informes de gestión realizados</t>
  </si>
  <si>
    <t>Realizar acciones que garanticen el bienestar y seguridad del personal y contratistas de la entidad</t>
  </si>
  <si>
    <t>Número de acciones tendientes a garantizar el bienestar y seguridad del personal y contratistas</t>
  </si>
  <si>
    <t>Gestión y Control</t>
  </si>
  <si>
    <t>Unidad Vigilancia</t>
  </si>
  <si>
    <t>OE5</t>
  </si>
  <si>
    <t>Control Preventivo de la Función Pública</t>
  </si>
  <si>
    <t>Vigilancia y Control de la Gestión Pública</t>
  </si>
  <si>
    <t xml:space="preserve">Acciones Preventivas </t>
  </si>
  <si>
    <t>Protegiendo Nuestros Intereses</t>
  </si>
  <si>
    <t>Despacho del Personero</t>
  </si>
  <si>
    <t>OE1</t>
  </si>
  <si>
    <t>Del Escritorio Al Territorio</t>
  </si>
  <si>
    <t>Jornadas de Oferta Institucional y Encuentros Comunitarios</t>
  </si>
  <si>
    <t>Número de jornadas realizadas</t>
  </si>
  <si>
    <t>Participación en Comités, Consejos y otros espacios Territoriales</t>
  </si>
  <si>
    <t>% de cumplimiento de participación en Comités y Consejos Territoriales</t>
  </si>
  <si>
    <t>Unidad Interés Público</t>
  </si>
  <si>
    <t>Unidad de Reacción Inmediata</t>
  </si>
  <si>
    <t>Creación y puesta en marcha de la Unidad de Reacción Inmediata</t>
  </si>
  <si>
    <t>26 atenciones de unidad activa</t>
  </si>
  <si>
    <t>OE4</t>
  </si>
  <si>
    <t>Atención de usuarios con solicitudes referentes a servicios públicos domiciliarios</t>
  </si>
  <si>
    <t>Número de usuarios atendidos con solicitud referentes a servicios públicos domiciliarios</t>
  </si>
  <si>
    <t xml:space="preserve"> Beneficio de a usuarios $113.798.828,00 </t>
  </si>
  <si>
    <t>Atención de usuarios con otras solicitudes en interés individual, general o colectivo</t>
  </si>
  <si>
    <t xml:space="preserve">Número de usuarios atendidos con Otras solicitudes </t>
  </si>
  <si>
    <t>OE3</t>
  </si>
  <si>
    <t>Realizar jornadas de divulgación de oferta institucional</t>
  </si>
  <si>
    <t>Número de jornadas de divulgación de oferta institucional realizadas</t>
  </si>
  <si>
    <t>Unidad Derechos Humanos</t>
  </si>
  <si>
    <t>Generación de alertas tempranas para la defensa del interés general y defensa de derechos humanos</t>
  </si>
  <si>
    <t>Alertas Tempranas Emitidas en Entornos Escolares</t>
  </si>
  <si>
    <t>OE6</t>
  </si>
  <si>
    <t>Humanización de la Administración Pública</t>
  </si>
  <si>
    <t>Sensibilizar a los funcionarios públicos en la prestación del servicio</t>
  </si>
  <si>
    <t>Jornadas de Humanización del servicio público</t>
  </si>
  <si>
    <t>Defensa Integral De Derechos Humanos</t>
  </si>
  <si>
    <t>ODS10</t>
  </si>
  <si>
    <t>Iguales Y Diferentes</t>
  </si>
  <si>
    <t>Promoción de Derechos Humanos con Enfoque Diferencial</t>
  </si>
  <si>
    <t>Jornadas de Promoción de Derechos Humanos con Enfoque Diferencial</t>
  </si>
  <si>
    <t>Jornadas de Promoción de Derechos Humanos en Instituciones Educativas</t>
  </si>
  <si>
    <t>ODS4</t>
  </si>
  <si>
    <t>Seguimiento al entorno Educativo</t>
  </si>
  <si>
    <t>Actividades de Seguimiento al Entorno Educativo</t>
  </si>
  <si>
    <t>OE2</t>
  </si>
  <si>
    <t>ODS5</t>
  </si>
  <si>
    <t>Creación del “EQUIPO FUCSIA” para la defensa de los derechos de las mujeres</t>
  </si>
  <si>
    <t>Creación y puesta en Marcha de la “EQUIPO FUCSIA”</t>
  </si>
  <si>
    <t>Más Cerca De Tus Derechos 24/7</t>
  </si>
  <si>
    <t>Atención de usuarios con solicitudes de defensa de derechos humanos</t>
  </si>
  <si>
    <t>Número de usuarios atendidos con solicitud de defensa de derechos humanos</t>
  </si>
  <si>
    <t>ODS3</t>
  </si>
  <si>
    <t>Atención de usuarios con solicitudes de defensa del derecho a la salud</t>
  </si>
  <si>
    <t>Número de usuarios atendidos con solicitud de defensa del derecho fundamental a la salud</t>
  </si>
  <si>
    <t>Número de tutelas elaboradas en defensa de derechos humano</t>
  </si>
  <si>
    <t>Número de tutelas elaboradas en defensa de derechos humanos</t>
  </si>
  <si>
    <t>Atención y orientación de usuarios de grupos poblacionales (LGTBI; personas en condición de discapacidad; niños, niñas y adolescentes; jóvenes; grupos étnicos; adulto mayor; población migrante)</t>
  </si>
  <si>
    <t>Número de usuarios atendidos de grupos poblaciones (LGTBI; personas en condición de discapacidad; niños, niñas y adolescentes; jóvenes; grupos étnicos; adulto mayor; población migrante)</t>
  </si>
  <si>
    <t>Actividades de promoción en materia de educación, cultura salud y deporte</t>
  </si>
  <si>
    <t>Jornadas deportivas, culturales y recreativas</t>
  </si>
  <si>
    <t>Prevención en salud y visitas a IPS y EPS</t>
  </si>
  <si>
    <t>Número de actividades en salud y visitas a IPS realizadas</t>
  </si>
  <si>
    <t>Mantener una disponibilidad 24/7 de la línea de atención en salud institucional</t>
  </si>
  <si>
    <t>Porcentaje de disponibilidad de la línea de atención</t>
  </si>
  <si>
    <t>Creación del Centro de Conciliación</t>
  </si>
  <si>
    <t>Creación y puesta en marcha del Centro de Conciliación de la Personería de Montería</t>
  </si>
  <si>
    <t>ODS13</t>
  </si>
  <si>
    <t>Personería Ecológica</t>
  </si>
  <si>
    <t>Acompañamiento y Seguimiento a la Gestión Ambiental</t>
  </si>
  <si>
    <t>Acciones de Seguimiento a la Gestión Ambiental</t>
  </si>
  <si>
    <t>Protección de lugares de interés general y patrimonio público de la ciudad de Montería</t>
  </si>
  <si>
    <t>Recorridos de visita y protección de patrimonio público realizadas</t>
  </si>
  <si>
    <t>ODS15</t>
  </si>
  <si>
    <t>Actividades de Protección y Bienestar Animal</t>
  </si>
  <si>
    <t>Número de acciones de Bienestar Animal</t>
  </si>
  <si>
    <t>Actividades de Capacitación y Sensibilización Ambiental</t>
  </si>
  <si>
    <t>Jornadas de Promoción y Cuidado del Medio Ambiente</t>
  </si>
  <si>
    <t>REDCOM</t>
  </si>
  <si>
    <t>Acciones de Seguridad y Convivencia Ciudadana</t>
  </si>
  <si>
    <t>Jornadas de Operación Escudo Realizadas</t>
  </si>
  <si>
    <t>Jornadas de Capacitación en Seguridad y Convivencia</t>
  </si>
  <si>
    <t>OE7</t>
  </si>
  <si>
    <t>Acompañamientos a las diligencias realizadas por las diferentes inspecciones de policía de la ciudad</t>
  </si>
  <si>
    <t>Porcentaje de atención en solicitudes de diligencias de inspección de policía</t>
  </si>
  <si>
    <t>Restaurando Vidas</t>
  </si>
  <si>
    <t>Atención integral a población Víctima del Conflicto armado</t>
  </si>
  <si>
    <t>Número de atención a usuarios con condición de víctimas del conflicto armado</t>
  </si>
  <si>
    <t>Capacitación a población Víctima del Conflicto Armado</t>
  </si>
  <si>
    <t xml:space="preserve">Número de jornadas de capacitación a población Víctima del Conflicto Armado </t>
  </si>
  <si>
    <t>Campañas de Promoción de Derechos de las Víctimas del Conflicto Armado</t>
  </si>
  <si>
    <t>Número de Campañas de Promoción de Derechos de las Víctimas del Conflicto Armado</t>
  </si>
  <si>
    <t>Todos Humanos</t>
  </si>
  <si>
    <t>Capacitación a JAC y JAL</t>
  </si>
  <si>
    <t>Jornadas de Capacitación a actores sociales</t>
  </si>
  <si>
    <t>Fomentar la creación de veedurías ciudadanas en la ciudad de Montería</t>
  </si>
  <si>
    <t>% de Atención a solicitudes de Conformación de Veedurías Ciudadanas</t>
  </si>
  <si>
    <t>Prensa</t>
  </si>
  <si>
    <t>Voces Ciudadanas</t>
  </si>
  <si>
    <t xml:space="preserve">Diseñar una estrategia de comunicaciones </t>
  </si>
  <si>
    <t>Estrategia de Comunicación Institucional</t>
  </si>
  <si>
    <t>Total</t>
  </si>
  <si>
    <t>Mes</t>
  </si>
  <si>
    <t>Nombre de la Actividad</t>
  </si>
  <si>
    <t>Comuna</t>
  </si>
  <si>
    <t>Barrio</t>
  </si>
  <si>
    <t>Alcance</t>
  </si>
  <si>
    <t>Grupo Poblacional</t>
  </si>
  <si>
    <t>Clasificación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</si>
  <si>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</si>
  <si>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</si>
  <si>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</si>
  <si>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</si>
  <si>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</si>
  <si>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</si>
  <si>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</si>
  <si>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</si>
  <si>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</si>
  <si>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</si>
  <si>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</si>
  <si>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</si>
  <si>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Comuna 1</t>
  </si>
  <si>
    <t>Comuna 2</t>
  </si>
  <si>
    <t>Comuna 3</t>
  </si>
  <si>
    <t>Comuna 4</t>
  </si>
  <si>
    <t>Comuna 5</t>
  </si>
  <si>
    <t>Comuna 6</t>
  </si>
  <si>
    <t>Comuna 7</t>
  </si>
  <si>
    <t>Comuna 8</t>
  </si>
  <si>
    <t>Comuna 9</t>
  </si>
  <si>
    <t>Comuna 10</t>
  </si>
  <si>
    <t>Comuna 11</t>
  </si>
  <si>
    <t>Comuna 12</t>
  </si>
  <si>
    <t>Zona rural</t>
  </si>
  <si>
    <t>Total 2</t>
  </si>
  <si>
    <t>NA</t>
  </si>
  <si>
    <t>Más Cerca De Tus Derechos 24/8</t>
  </si>
  <si>
    <t>Jornadas deporitvas, culturales y recreativas</t>
  </si>
  <si>
    <t>Comuna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</si>
</sst>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9" fontId="2" fillId="0" borderId="0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1" fontId="0" fillId="0" borderId="0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799"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simple" dx="17" sel="0" val="0" widthMin="5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</xdr:row>
          <xdr:rowOff>0</xdr:rowOff>
        </xdr:from>
        <xdr:to>
          <xdr:col>7</xdr:col>
          <xdr:colOff>228600</xdr:colOff>
          <xdr:row>14</xdr:row>
          <xdr:rowOff>0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d51642f4800094b/PERSONERIA%20INSTITUCIONAL/PLAN%20ESTRATEGICO/PLAN%20ESTRATEGICO%20MARZO%202024%20FEBRERO%202028/2.%20INDICADORES%20PLAN%202024%202028.xlsx" TargetMode="External"/><Relationship Id="rId1" Type="http://schemas.openxmlformats.org/officeDocument/2006/relationships/externalLinkPath" Target="/fd51642f4800094b/PERSONERIA%20INSTITUCIONAL/PLAN%20ESTRATEGICO/PLAN%20ESTRATEGICO%20MARZO%202024%20FEBRERO%202028/2.%20INDICADORES%20PLAN%202024%20202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0519bb53abf43be/CONTRATOS%20PERSONERIA/PLAN%20ESTRATEGICO/PLAN%20ESTRATEGICO%20MARZO%202024%20FEBRERO%202028/3.%20SEGUIMIENTO%20INDICADORES%20PLAN%202024%202028.xlsx" TargetMode="External"/><Relationship Id="rId1" Type="http://schemas.openxmlformats.org/officeDocument/2006/relationships/externalLinkPath" Target="/20519bb53abf43be/CONTRATOS%20PERSONERIA/PLAN%20ESTRATEGICO/PLAN%20ESTRATEGICO%20MARZO%202024%20FEBRERO%202028/3.%20SEGUIMIENTO%20INDICADORES%20PLAN%202024%20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_ESTRATEGICO"/>
      <sheetName val="Tablas"/>
      <sheetName val="PLAN ESTRATEGICO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 ESTRATEGICO"/>
      <sheetName val="Tablas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9333AD-1EE7-4005-AFD8-2C41109D3670}" name="Tabla118" displayName="Tabla118" ref="A1:S41" totalsRowCount="1" headerRowDxfId="798" dataDxfId="797" headerRowBorderDxfId="795" tableBorderDxfId="796" totalsRowBorderDxfId="794">
  <autoFilter ref="A1:S40" xr:uid="{0EDAF942-9C6B-4AC5-AA2D-4E1ACA70D656}">
    <filterColumn colId="1">
      <filters>
        <filter val="Unidad Interés Público"/>
      </filters>
    </filterColumn>
  </autoFilter>
  <sortState xmlns:xlrd2="http://schemas.microsoft.com/office/spreadsheetml/2017/richdata2" ref="A2:S40">
    <sortCondition ref="E1:E40"/>
  </sortState>
  <tableColumns count="19">
    <tableColumn id="1" xr3:uid="{C87CB1DA-3B47-4D32-894F-85933AD3F268}" name="Línea Estratégica" totalsRowLabel="Total" dataDxfId="792" totalsRowDxfId="793"/>
    <tableColumn id="20" xr3:uid="{6333EBFE-A0A4-4DA0-9740-15541FB72787}" name="Responsable" dataDxfId="790" totalsRowDxfId="791"/>
    <tableColumn id="2" xr3:uid="{E5829D6D-D816-417A-957B-C28D260D4AD9}" name="Objetivo Estratégico" dataDxfId="788" totalsRowDxfId="789"/>
    <tableColumn id="6" xr3:uid="{B01D6BA7-77CC-4A43-8F23-D1F8052C680A}" name="Alineación ODS" dataDxfId="786" totalsRowDxfId="787"/>
    <tableColumn id="7" xr3:uid="{D545300B-9BBD-4A42-AAA3-654E42E7DAE0}" name="Programa" dataDxfId="784" totalsRowDxfId="785"/>
    <tableColumn id="8" xr3:uid="{6887EADA-E74E-4C50-9C60-F5EBBF34D392}" name="Actividad" dataDxfId="782" totalsRowDxfId="783"/>
    <tableColumn id="10" xr3:uid="{37533032-3E98-4B86-BFF3-C4B9821A80FF}" name="Indicador" dataDxfId="780" totalsRowDxfId="781"/>
    <tableColumn id="12" xr3:uid="{3315FC52-CE55-4CAA-94D1-7DB17B2238CE}" name="Línea Base" dataDxfId="778" totalsRowDxfId="779"/>
    <tableColumn id="13" xr3:uid="{4B98380E-98EE-44F9-952C-5AEF5600BB0F}" name="Meta Cuatrienio" dataDxfId="776" totalsRowDxfId="777"/>
    <tableColumn id="3" xr3:uid="{42BCDD35-8D2F-46AB-A355-B6077BB3FA6C}" name="Meta 2024" dataDxfId="774" totalsRowDxfId="775">
      <calculatedColumnFormula>+Tabla118[[#This Row],[Meta Cuatrienio]]/4</calculatedColumnFormula>
    </tableColumn>
    <tableColumn id="5" xr3:uid="{CB339442-6E79-4668-B624-097F0B1F8793}" name="Resultado 2024" dataDxfId="772" totalsRowDxfId="773"/>
    <tableColumn id="4" xr3:uid="{E7AB79EA-78C2-4937-B3DE-5990D3171DDC}" name="% Cumplimiento 2024" totalsRowFunction="average" dataDxfId="770" totalsRowDxfId="771" dataCellStyle="Porcentaje"/>
    <tableColumn id="9" xr3:uid="{CC03FC72-B532-4A85-8569-C969BF491B8E}" name="Meta 2025" dataDxfId="768" totalsRowDxfId="769">
      <calculatedColumnFormula>+Tabla118[[#This Row],[Meta Cuatrienio]]/4</calculatedColumnFormula>
    </tableColumn>
    <tableColumn id="18" xr3:uid="{3130F942-4D1C-478B-9554-EEDBE1F74B6F}" name="Resultado 2025 Trimestre 2" dataDxfId="766" totalsRowDxfId="767"/>
    <tableColumn id="17" xr3:uid="{3D8FD4B4-2FE1-4150-BFFB-60C35D00640F}" name="Resultado 2025 Trimestre 3" dataDxfId="764" totalsRowDxfId="765"/>
    <tableColumn id="16" xr3:uid="{29E3C870-6992-4D5B-99C9-782791CE9F70}" name="Resultado 2025 Trimestre 4" dataDxfId="762" totalsRowDxfId="763"/>
    <tableColumn id="11" xr3:uid="{51C17752-A207-4BF9-8684-93F22603BF77}" name="Resultado 2025" dataDxfId="760" totalsRowDxfId="761"/>
    <tableColumn id="14" xr3:uid="{A41720F3-E1F0-4225-8476-1AA374F76855}" name="% Cumplimiento 2025" totalsRowFunction="average" dataDxfId="758" totalsRowDxfId="759"/>
    <tableColumn id="15" xr3:uid="{8A216BF1-BFBA-4AFB-8D13-7930A25D13AA}" name="Observación" dataDxfId="756" totalsRowDxfId="75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785392B-99F3-45FB-89AE-C3D009041718}" name="Tabla134678910" displayName="Tabla134678910" ref="A1:T14" totalsRowCount="1" headerRowDxfId="359" dataDxfId="358" headerRowBorderDxfId="356" tableBorderDxfId="357" totalsRowBorderDxfId="355">
  <autoFilter ref="A1:T13" xr:uid="{0EDAF942-9C6B-4AC5-AA2D-4E1ACA70D656}"/>
  <tableColumns count="20">
    <tableColumn id="1" xr3:uid="{A1B646C9-9866-4E89-BC18-2EEA4F715930}" name="Línea Estratégica" totalsRowLabel="Total" dataDxfId="353" totalsRowDxfId="354"/>
    <tableColumn id="2" xr3:uid="{7188A306-3C41-424D-9DA6-2C21EA7C6A17}" name="Objetivo Estratégico" dataDxfId="351" totalsRowDxfId="352"/>
    <tableColumn id="6" xr3:uid="{8FEADFBC-E424-42A6-83FA-D706176059A1}" name="Alineación ODS" dataDxfId="349" totalsRowDxfId="350"/>
    <tableColumn id="7" xr3:uid="{E055BA2D-56E0-400E-BA82-8FC99B9EF601}" name="Programa" dataDxfId="347" totalsRowDxfId="348"/>
    <tableColumn id="8" xr3:uid="{0204DDB3-B07B-456C-A928-FD7C977EF626}" name="Actividad" dataDxfId="345" totalsRowDxfId="346"/>
    <tableColumn id="10" xr3:uid="{D4C50842-8F0C-4089-AE71-C7011957738D}" name="Indicador" dataDxfId="343" totalsRowDxfId="344"/>
    <tableColumn id="29" xr3:uid="{77E884FA-BF94-4C49-B01F-6380D883AFF8}" name="Comuna 6" totalsRowFunction="sum" dataDxfId="341" totalsRowDxfId="342"/>
    <tableColumn id="14" xr3:uid="{0018E831-8529-4EC9-AAA5-87E4088BF057}" name="Mes 1" dataDxfId="339" totalsRowDxfId="340"/>
    <tableColumn id="18" xr3:uid="{97C7E24C-A76C-4C4A-B0A9-B278829EC956}" name="Mes 2" dataDxfId="337" totalsRowDxfId="338"/>
    <tableColumn id="19" xr3:uid="{3BB6BEE6-A656-468F-8388-0BE3C7CF568B}" name="Mes 3" dataDxfId="335" totalsRowDxfId="336"/>
    <tableColumn id="20" xr3:uid="{C852AA93-C284-4AFC-BF74-44195026E0ED}" name="Mes 4" dataDxfId="333" totalsRowDxfId="334"/>
    <tableColumn id="17" xr3:uid="{E8788F9D-1CD1-43F8-AD8E-1321107FDB87}" name="Mes 5" dataDxfId="331" totalsRowDxfId="332" dataCellStyle="Porcentaje"/>
    <tableColumn id="15" xr3:uid="{E2C7D35D-1E30-4663-A0CA-E92132BF99B1}" name="Mes 6" dataDxfId="329" totalsRowDxfId="330"/>
    <tableColumn id="16" xr3:uid="{14EEE40C-E9D4-42D4-AE1C-9E73E316687D}" name="Mes 7" dataDxfId="327" totalsRowDxfId="328"/>
    <tableColumn id="21" xr3:uid="{80ED632A-BCCA-4E09-8C39-CDF931ADEB41}" name="Mes 8" dataDxfId="325" totalsRowDxfId="326"/>
    <tableColumn id="22" xr3:uid="{8DFBBF90-1CF8-49B5-BA40-8FE2527E880E}" name="Mes 9" dataDxfId="323" totalsRowDxfId="324"/>
    <tableColumn id="23" xr3:uid="{7C917B84-0FC8-4A72-AD69-39C733ADB0E4}" name="Mes 10" dataDxfId="321" totalsRowDxfId="322"/>
    <tableColumn id="24" xr3:uid="{480BD8DA-81D1-4FCE-BBD2-7E9D1923622D}" name="Mes 11" dataDxfId="319" totalsRowDxfId="320"/>
    <tableColumn id="25" xr3:uid="{BFBDC86D-FF03-40A2-85AF-BE1866708B7E}" name="Mes 12" dataDxfId="317" totalsRowDxfId="318"/>
    <tableColumn id="41" xr3:uid="{E0E885A2-0ED6-4FF3-9479-0B91D96AE8DF}" name="Total" dataDxfId="315" totalsRowDxfId="316">
      <calculatedColumnFormula>+SUM(Tabla134678910[[#This Row],[Mes 1]:[Mes 12]])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425E4C-423B-4C78-AE20-A2779EA3AF38}" name="Tabla13467891011" displayName="Tabla13467891011" ref="A1:T14" totalsRowCount="1" headerRowDxfId="314" dataDxfId="313" headerRowBorderDxfId="311" tableBorderDxfId="312" totalsRowBorderDxfId="310">
  <autoFilter ref="A1:T13" xr:uid="{0EDAF942-9C6B-4AC5-AA2D-4E1ACA70D656}"/>
  <tableColumns count="20">
    <tableColumn id="1" xr3:uid="{8A00E392-A710-4733-8A5D-901E7F78A5DC}" name="Línea Estratégica" totalsRowLabel="Total" dataDxfId="308" totalsRowDxfId="309"/>
    <tableColumn id="2" xr3:uid="{62A3E76A-B212-492B-A241-0D2870A588E9}" name="Objetivo Estratégico" dataDxfId="306" totalsRowDxfId="307"/>
    <tableColumn id="6" xr3:uid="{6910E825-C131-4A59-B0A1-6254C1BC4405}" name="Alineación ODS" dataDxfId="304" totalsRowDxfId="305"/>
    <tableColumn id="7" xr3:uid="{D8899316-529E-4F56-96D7-63B6C75103BF}" name="Programa" dataDxfId="302" totalsRowDxfId="303"/>
    <tableColumn id="8" xr3:uid="{CB696ECF-62F8-41B0-AAA6-CE537B09706A}" name="Actividad" dataDxfId="300" totalsRowDxfId="301"/>
    <tableColumn id="10" xr3:uid="{8AEE5065-9105-4AA2-8597-4BBD66E0BED9}" name="Indicador" dataDxfId="298" totalsRowDxfId="299"/>
    <tableColumn id="29" xr3:uid="{D4BEA2C8-CC94-445B-A865-9DC6133FFEFB}" name="Comuna 7" totalsRowFunction="sum" dataDxfId="296" totalsRowDxfId="297"/>
    <tableColumn id="14" xr3:uid="{C0806357-5296-4146-8B38-0BDEAEC2DE09}" name="Mes 1" dataDxfId="294" totalsRowDxfId="295"/>
    <tableColumn id="18" xr3:uid="{3B4E1C99-699C-4A17-AB31-F520E9442630}" name="Mes 2" dataDxfId="292" totalsRowDxfId="293"/>
    <tableColumn id="19" xr3:uid="{D5536D4F-24FF-4196-B2F3-4BC7F44958DA}" name="Mes 3" dataDxfId="290" totalsRowDxfId="291"/>
    <tableColumn id="20" xr3:uid="{4E8B9356-5EC4-4DB2-A7BE-FAF39814663F}" name="Mes 4" dataDxfId="288" totalsRowDxfId="289"/>
    <tableColumn id="17" xr3:uid="{001A7CAC-3885-4DF0-96AE-A666C83A9F0D}" name="Mes 5" dataDxfId="286" totalsRowDxfId="287" dataCellStyle="Porcentaje"/>
    <tableColumn id="15" xr3:uid="{74F74D64-123C-473A-AB44-3DC7C8B26463}" name="Mes 6" dataDxfId="284" totalsRowDxfId="285"/>
    <tableColumn id="16" xr3:uid="{DCD9A0DD-7061-499B-9D0D-DA23D5D0A9D5}" name="Mes 7" dataDxfId="282" totalsRowDxfId="283"/>
    <tableColumn id="21" xr3:uid="{0CF8739F-F5E6-449F-AC96-F2720DC0FC0A}" name="Mes 8" dataDxfId="280" totalsRowDxfId="281"/>
    <tableColumn id="22" xr3:uid="{E5CCC01B-8148-4756-9CF7-569A0CF3F94E}" name="Mes 9" dataDxfId="278" totalsRowDxfId="279"/>
    <tableColumn id="23" xr3:uid="{BDA39FCC-89B0-45D4-ACF0-AF061BEB6200}" name="Mes 10" dataDxfId="276" totalsRowDxfId="277"/>
    <tableColumn id="24" xr3:uid="{57F8A66D-4C73-45C1-9630-6B7E49125D8E}" name="Mes 11" dataDxfId="274" totalsRowDxfId="275"/>
    <tableColumn id="25" xr3:uid="{99545582-986B-4BE6-BB22-F9441676071F}" name="Mes 12" dataDxfId="272" totalsRowDxfId="273"/>
    <tableColumn id="41" xr3:uid="{81908C16-3078-4126-9EB2-DB6FB559125D}" name="Total" dataDxfId="270" totalsRowDxfId="271">
      <calculatedColumnFormula>+SUM(Tabla13467891011[[#This Row],[Mes 1]:[Mes 12]])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243E4A-24B9-4777-BE49-8ED86FC20EA3}" name="Tabla1346789101112" displayName="Tabla1346789101112" ref="A1:T14" totalsRowCount="1" headerRowDxfId="269" dataDxfId="268" headerRowBorderDxfId="266" tableBorderDxfId="267" totalsRowBorderDxfId="265">
  <autoFilter ref="A1:T13" xr:uid="{0EDAF942-9C6B-4AC5-AA2D-4E1ACA70D656}"/>
  <tableColumns count="20">
    <tableColumn id="1" xr3:uid="{8AC30C86-328E-451D-A063-6D9AB72D597A}" name="Línea Estratégica" totalsRowLabel="Total" dataDxfId="263" totalsRowDxfId="264"/>
    <tableColumn id="2" xr3:uid="{8B2F15D5-91C1-4EDB-925A-615215B95647}" name="Objetivo Estratégico" dataDxfId="261" totalsRowDxfId="262"/>
    <tableColumn id="6" xr3:uid="{210A1409-6F90-4870-958B-4D9084F50AC2}" name="Alineación ODS" dataDxfId="259" totalsRowDxfId="260"/>
    <tableColumn id="7" xr3:uid="{5C15AC5C-38F3-4A5A-A644-EB7A5CBD0578}" name="Programa" dataDxfId="257" totalsRowDxfId="258"/>
    <tableColumn id="8" xr3:uid="{503E0B4D-FAE6-47F5-9DA0-0C3B76797C0C}" name="Actividad" dataDxfId="255" totalsRowDxfId="256"/>
    <tableColumn id="10" xr3:uid="{740E746A-C15C-4551-A633-645E8694F47E}" name="Indicador" dataDxfId="253" totalsRowDxfId="254"/>
    <tableColumn id="29" xr3:uid="{F221BF88-B4DF-496A-A692-B1E808BCE5E2}" name="Comuna 8" totalsRowFunction="sum" dataDxfId="251" totalsRowDxfId="252"/>
    <tableColumn id="14" xr3:uid="{7E9C2D78-F336-42D3-BF19-6D0F4988B000}" name="Mes 1" dataDxfId="249" totalsRowDxfId="250"/>
    <tableColumn id="18" xr3:uid="{B8CDDC37-B3DB-4C41-96FB-7C2AE74C31AC}" name="Mes 2" dataDxfId="247" totalsRowDxfId="248"/>
    <tableColumn id="19" xr3:uid="{CF69D8FB-75F3-40D6-A57A-434FE5680663}" name="Mes 3" dataDxfId="245" totalsRowDxfId="246"/>
    <tableColumn id="20" xr3:uid="{2680ED74-ED3B-4841-AB73-1484E9632D99}" name="Mes 4" dataDxfId="243" totalsRowDxfId="244"/>
    <tableColumn id="17" xr3:uid="{A2B03810-8618-4B84-85D1-4C47D0E4D334}" name="Mes 5" dataDxfId="241" totalsRowDxfId="242" dataCellStyle="Porcentaje"/>
    <tableColumn id="15" xr3:uid="{5676CE0D-01CE-43C2-8E65-270C1981DFEB}" name="Mes 6" dataDxfId="239" totalsRowDxfId="240"/>
    <tableColumn id="16" xr3:uid="{B2653478-F25B-4E86-A883-7D1E25204381}" name="Mes 7" dataDxfId="237" totalsRowDxfId="238"/>
    <tableColumn id="21" xr3:uid="{A4C10859-E95D-49F1-971B-48708FE82EC3}" name="Mes 8" dataDxfId="235" totalsRowDxfId="236"/>
    <tableColumn id="22" xr3:uid="{7E4FE6E6-60CA-4C0D-8CB6-CC04412AA1D1}" name="Mes 9" dataDxfId="233" totalsRowDxfId="234"/>
    <tableColumn id="23" xr3:uid="{FE6DD4F2-AFEF-418A-BB51-EC76C35516F2}" name="Mes 10" dataDxfId="231" totalsRowDxfId="232"/>
    <tableColumn id="24" xr3:uid="{192B61D5-C47B-4DB5-AD88-87EB40284B00}" name="Mes 11" dataDxfId="229" totalsRowDxfId="230"/>
    <tableColumn id="25" xr3:uid="{163ACBC8-A52D-4655-9ABD-CA7C13B8F7A3}" name="Mes 12" dataDxfId="227" totalsRowDxfId="228"/>
    <tableColumn id="41" xr3:uid="{116E12D4-3539-48B3-A395-671478A580E3}" name="Total" dataDxfId="225" totalsRowDxfId="226">
      <calculatedColumnFormula>+SUM(Tabla1346789101112[[#This Row],[Mes 1]:[Mes 12]])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DE53687-431A-47B2-935E-9DB052A220DD}" name="Tabla134678910111213" displayName="Tabla134678910111213" ref="A1:T14" totalsRowCount="1" headerRowDxfId="224" dataDxfId="223" headerRowBorderDxfId="221" tableBorderDxfId="222" totalsRowBorderDxfId="220">
  <autoFilter ref="A1:T13" xr:uid="{0EDAF942-9C6B-4AC5-AA2D-4E1ACA70D656}"/>
  <tableColumns count="20">
    <tableColumn id="1" xr3:uid="{A1FFC8A5-4EA9-44BB-A0F2-C09B3F6C41CB}" name="Línea Estratégica" totalsRowLabel="Total" dataDxfId="218" totalsRowDxfId="219"/>
    <tableColumn id="2" xr3:uid="{BBFFA84C-51B5-4CCD-B763-4A4CF24AE2B4}" name="Objetivo Estratégico" dataDxfId="216" totalsRowDxfId="217"/>
    <tableColumn id="6" xr3:uid="{4696A8D1-3C88-4BF0-9EDE-770CD45E59F6}" name="Alineación ODS" dataDxfId="214" totalsRowDxfId="215"/>
    <tableColumn id="7" xr3:uid="{043BAB60-0DF7-4894-BF28-7873BAA42B0B}" name="Programa" dataDxfId="212" totalsRowDxfId="213"/>
    <tableColumn id="8" xr3:uid="{0C62D183-7358-4858-84C9-84FA359CEA9A}" name="Actividad" dataDxfId="210" totalsRowDxfId="211"/>
    <tableColumn id="10" xr3:uid="{4808818D-06E6-4C0D-B03A-511A7A595FA2}" name="Indicador" dataDxfId="208" totalsRowDxfId="209"/>
    <tableColumn id="29" xr3:uid="{BB32FD0C-34DB-4AFD-B706-1252C5E24098}" name="Comuna 9" totalsRowFunction="sum" dataDxfId="206" totalsRowDxfId="207"/>
    <tableColumn id="14" xr3:uid="{35807A2D-1BB6-4DF6-8A7C-2BC8E529893A}" name="Mes 1" dataDxfId="204" totalsRowDxfId="205"/>
    <tableColumn id="18" xr3:uid="{C9CC8764-1977-4493-BFCB-84A880A7AA36}" name="Mes 2" dataDxfId="202" totalsRowDxfId="203"/>
    <tableColumn id="19" xr3:uid="{7A1E73C5-4A28-4282-9903-E63BBA06334E}" name="Mes 3" dataDxfId="200" totalsRowDxfId="201"/>
    <tableColumn id="20" xr3:uid="{E73B8B0A-8567-478A-8BA3-BC41ED5021E6}" name="Mes 4" dataDxfId="198" totalsRowDxfId="199"/>
    <tableColumn id="17" xr3:uid="{52B9979A-C365-4591-8CA1-7960275B15F6}" name="Mes 5" dataDxfId="196" totalsRowDxfId="197" dataCellStyle="Porcentaje"/>
    <tableColumn id="15" xr3:uid="{12155CAC-605D-4763-BCE8-0B68BE5C9E27}" name="Mes 6" dataDxfId="194" totalsRowDxfId="195"/>
    <tableColumn id="16" xr3:uid="{644C876B-B75C-4995-8575-581A1F0C3F09}" name="Mes 7" dataDxfId="192" totalsRowDxfId="193"/>
    <tableColumn id="21" xr3:uid="{1712ECF8-7174-4D87-8FE6-9F8F6C36B6C6}" name="Mes 8" dataDxfId="190" totalsRowDxfId="191"/>
    <tableColumn id="22" xr3:uid="{F221571F-2164-426A-8CDB-F457402E9387}" name="Mes 9" dataDxfId="188" totalsRowDxfId="189"/>
    <tableColumn id="23" xr3:uid="{ED8064E2-ABDA-4E1F-9C5A-5C30696C04C2}" name="Mes 10" dataDxfId="186" totalsRowDxfId="187"/>
    <tableColumn id="24" xr3:uid="{FCB203DF-2C35-4747-9752-8D3C3A35F074}" name="Mes 11" dataDxfId="184" totalsRowDxfId="185"/>
    <tableColumn id="25" xr3:uid="{73908E65-9E31-491D-987F-2F1E257439FA}" name="Mes 12" dataDxfId="182" totalsRowDxfId="183"/>
    <tableColumn id="41" xr3:uid="{BE72B8C5-F234-40FA-8444-45DDA87A252A}" name="Total" dataDxfId="180" totalsRowDxfId="181">
      <calculatedColumnFormula>+SUM(Tabla134678910111213[[#This Row],[Mes 1]:[Mes 12]])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543BDDA-3AF7-4FD5-A909-F3A0FBEA0F23}" name="Tabla13467891011121314" displayName="Tabla13467891011121314" ref="A1:T14" totalsRowCount="1" headerRowDxfId="179" dataDxfId="178" headerRowBorderDxfId="176" tableBorderDxfId="177" totalsRowBorderDxfId="175">
  <autoFilter ref="A1:T13" xr:uid="{0EDAF942-9C6B-4AC5-AA2D-4E1ACA70D656}"/>
  <tableColumns count="20">
    <tableColumn id="1" xr3:uid="{FCE581F5-09C2-42DD-BE38-EF516DA6D27A}" name="Línea Estratégica" totalsRowLabel="Total" dataDxfId="173" totalsRowDxfId="174"/>
    <tableColumn id="2" xr3:uid="{677C08E8-CB1D-419B-836E-92CFE090461E}" name="Objetivo Estratégico" dataDxfId="171" totalsRowDxfId="172"/>
    <tableColumn id="6" xr3:uid="{D70DE65D-BAA9-4BFD-823D-B0416B4542C8}" name="Alineación ODS" dataDxfId="169" totalsRowDxfId="170"/>
    <tableColumn id="7" xr3:uid="{129A7D49-820D-4EF6-8300-260A55CC54BE}" name="Programa" dataDxfId="167" totalsRowDxfId="168"/>
    <tableColumn id="8" xr3:uid="{56A36CDE-37C9-41A7-A590-1D8E7A5BE14E}" name="Actividad" dataDxfId="165" totalsRowDxfId="166"/>
    <tableColumn id="10" xr3:uid="{13099618-1B23-4920-85FA-7520220B1F9A}" name="Indicador" dataDxfId="163" totalsRowDxfId="164"/>
    <tableColumn id="29" xr3:uid="{AC367FE0-5352-4D52-AEDE-4980280000FC}" name="Comuna 10" totalsRowFunction="sum" dataDxfId="161" totalsRowDxfId="162"/>
    <tableColumn id="14" xr3:uid="{D83BF799-F2E6-4454-9E0D-71E10FB4AFC7}" name="Mes 1" dataDxfId="159" totalsRowDxfId="160"/>
    <tableColumn id="18" xr3:uid="{6494C104-F0D1-4136-913D-2583A87C9B0B}" name="Mes 2" dataDxfId="157" totalsRowDxfId="158"/>
    <tableColumn id="19" xr3:uid="{7B5DDA74-298F-4D1B-AE01-3D3E14C16CEC}" name="Mes 3" dataDxfId="155" totalsRowDxfId="156"/>
    <tableColumn id="20" xr3:uid="{600077B9-EF09-4DCF-8459-5CDBCBF1FA0F}" name="Mes 4" dataDxfId="153" totalsRowDxfId="154"/>
    <tableColumn id="17" xr3:uid="{7C5C3423-9394-49C5-9401-9739B2BB06D7}" name="Mes 5" dataDxfId="151" totalsRowDxfId="152" dataCellStyle="Porcentaje"/>
    <tableColumn id="15" xr3:uid="{5528F342-EF40-42FD-A471-B02B78602544}" name="Mes 6" dataDxfId="149" totalsRowDxfId="150"/>
    <tableColumn id="16" xr3:uid="{FC46D976-FB0F-4AD9-A51C-ACC999A57E8E}" name="Mes 7" dataDxfId="147" totalsRowDxfId="148"/>
    <tableColumn id="21" xr3:uid="{91FDFC34-D9C4-4980-843A-6AFBB136CEAC}" name="Mes 8" dataDxfId="145" totalsRowDxfId="146"/>
    <tableColumn id="22" xr3:uid="{ECA004AF-44CE-40D6-9D8C-B4136C2241D6}" name="Mes 9" dataDxfId="143" totalsRowDxfId="144"/>
    <tableColumn id="23" xr3:uid="{A5E65741-EE7C-4DB7-9C30-67884A61EBFA}" name="Mes 10" dataDxfId="141" totalsRowDxfId="142"/>
    <tableColumn id="24" xr3:uid="{56223555-35C0-44CB-9D9B-849F7C424731}" name="Mes 11" dataDxfId="139" totalsRowDxfId="140"/>
    <tableColumn id="25" xr3:uid="{C53A8E85-8076-49B7-8D55-13EE53E5A384}" name="Mes 12" dataDxfId="137" totalsRowDxfId="138"/>
    <tableColumn id="41" xr3:uid="{41D6DBA1-E2CE-4677-BB7D-1F6A543FEF36}" name="Total" dataDxfId="135" totalsRowDxfId="136">
      <calculatedColumnFormula>+SUM(Tabla13467891011121314[[#This Row],[Mes 1]:[Mes 12]])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CE00D74-7593-41DC-A34F-1CE2880E1955}" name="Tabla1346789101112131415" displayName="Tabla1346789101112131415" ref="A1:T14" totalsRowCount="1" headerRowDxfId="134" dataDxfId="133" headerRowBorderDxfId="131" tableBorderDxfId="132" totalsRowBorderDxfId="130">
  <autoFilter ref="A1:T13" xr:uid="{0EDAF942-9C6B-4AC5-AA2D-4E1ACA70D656}"/>
  <tableColumns count="20">
    <tableColumn id="1" xr3:uid="{E39E8E98-5D09-4BB6-AB4D-DB00263BE106}" name="Línea Estratégica" totalsRowLabel="Total" dataDxfId="128" totalsRowDxfId="129"/>
    <tableColumn id="2" xr3:uid="{7EA1B795-DCD3-4D74-8162-DD2D34C16BAE}" name="Objetivo Estratégico" dataDxfId="126" totalsRowDxfId="127"/>
    <tableColumn id="6" xr3:uid="{49E85EAF-3535-4C64-BE73-80730DB2CEA3}" name="Alineación ODS" dataDxfId="124" totalsRowDxfId="125"/>
    <tableColumn id="7" xr3:uid="{3502B630-BF3A-4485-B580-29A164CEC768}" name="Programa" dataDxfId="122" totalsRowDxfId="123"/>
    <tableColumn id="8" xr3:uid="{15BFEF8A-6761-4C8D-A099-3BA1F85CF537}" name="Actividad" dataDxfId="120" totalsRowDxfId="121"/>
    <tableColumn id="10" xr3:uid="{4AFB6506-BBC7-422A-BA5C-8CABEB425573}" name="Indicador" dataDxfId="118" totalsRowDxfId="119"/>
    <tableColumn id="29" xr3:uid="{071623C0-655F-48B4-AF47-0AF40E5298FA}" name="Comuna 11" totalsRowFunction="sum" dataDxfId="116" totalsRowDxfId="117"/>
    <tableColumn id="14" xr3:uid="{FABB3024-632D-46FB-ABF5-E94828EA59E7}" name="Mes 1" dataDxfId="114" totalsRowDxfId="115"/>
    <tableColumn id="18" xr3:uid="{BDCDAF86-6456-420F-8E86-3DAC5BFF6FE5}" name="Mes 2" dataDxfId="112" totalsRowDxfId="113"/>
    <tableColumn id="19" xr3:uid="{0A36B364-90FF-4437-844D-B836C4F6C05A}" name="Mes 3" dataDxfId="110" totalsRowDxfId="111"/>
    <tableColumn id="20" xr3:uid="{E33A4801-123C-4480-8CBE-A726410A70E3}" name="Mes 4" dataDxfId="108" totalsRowDxfId="109"/>
    <tableColumn id="17" xr3:uid="{E475F813-0A65-4253-85D9-84D2A1A23AA2}" name="Mes 5" dataDxfId="106" totalsRowDxfId="107" dataCellStyle="Porcentaje"/>
    <tableColumn id="15" xr3:uid="{CE80171F-02F4-456F-AB9B-E71DABC040DC}" name="Mes 6" dataDxfId="104" totalsRowDxfId="105"/>
    <tableColumn id="16" xr3:uid="{07BD74DC-D020-4BD3-999F-A1EC4ADDCBF2}" name="Mes 7" dataDxfId="102" totalsRowDxfId="103"/>
    <tableColumn id="21" xr3:uid="{C0655B32-C055-4771-955C-161788A03728}" name="Mes 8" dataDxfId="100" totalsRowDxfId="101"/>
    <tableColumn id="22" xr3:uid="{777029CA-DD25-4A04-B857-542FE4731333}" name="Mes 9" dataDxfId="98" totalsRowDxfId="99"/>
    <tableColumn id="23" xr3:uid="{DBA7A4B7-3CE1-4058-B116-2555F5EA98B3}" name="Mes 10" dataDxfId="96" totalsRowDxfId="97"/>
    <tableColumn id="24" xr3:uid="{BB9927C8-338D-4207-8B81-6C27952E60CB}" name="Mes 11" dataDxfId="94" totalsRowDxfId="95"/>
    <tableColumn id="25" xr3:uid="{3530E62D-5FBF-4BFE-AE8E-EFC679338F6E}" name="Mes 12" dataDxfId="92" totalsRowDxfId="93"/>
    <tableColumn id="41" xr3:uid="{A24C55C6-E779-4A1F-BD1E-63C5E0ED82ED}" name="Total" dataDxfId="90" totalsRowDxfId="91">
      <calculatedColumnFormula>+SUM(Tabla1346789101112131415[[#This Row],[Mes 1]:[Mes 12]])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CC05A52-4C6B-4602-BFCD-A41E1667CFCF}" name="Tabla134678910111213141516" displayName="Tabla134678910111213141516" ref="A1:T14" totalsRowCount="1" headerRowDxfId="89" dataDxfId="88" headerRowBorderDxfId="86" tableBorderDxfId="87" totalsRowBorderDxfId="85">
  <autoFilter ref="A1:T13" xr:uid="{0EDAF942-9C6B-4AC5-AA2D-4E1ACA70D656}"/>
  <tableColumns count="20">
    <tableColumn id="1" xr3:uid="{EA451BC8-C5AE-49EC-8F43-30638A13FEEE}" name="Línea Estratégica" totalsRowLabel="Total" dataDxfId="83" totalsRowDxfId="84"/>
    <tableColumn id="2" xr3:uid="{A640807F-1BA8-4F54-8A07-A3486410B49F}" name="Objetivo Estratégico" dataDxfId="81" totalsRowDxfId="82"/>
    <tableColumn id="6" xr3:uid="{64DCCAAF-7BC0-4059-8CBE-F415B7DE3D04}" name="Alineación ODS" dataDxfId="79" totalsRowDxfId="80"/>
    <tableColumn id="7" xr3:uid="{E4A4D5C4-CC96-4D04-8182-525A9D9F7CE4}" name="Programa" dataDxfId="77" totalsRowDxfId="78"/>
    <tableColumn id="8" xr3:uid="{42360C1A-DEF0-4D19-819A-0BA06323517A}" name="Actividad" dataDxfId="75" totalsRowDxfId="76"/>
    <tableColumn id="10" xr3:uid="{9A0E4D56-43FA-4BD7-80F0-E11D5EEA8BEE}" name="Indicador" dataDxfId="73" totalsRowDxfId="74"/>
    <tableColumn id="29" xr3:uid="{FDD7EEDB-6288-4130-A68F-31EF44E9DC6E}" name="Comuna 12" totalsRowFunction="sum" dataDxfId="71" totalsRowDxfId="72"/>
    <tableColumn id="14" xr3:uid="{C1246527-363F-4713-A3F7-7F538D3412E8}" name="Mes 1" dataDxfId="69" totalsRowDxfId="70"/>
    <tableColumn id="18" xr3:uid="{1ED69ABC-9BB5-4949-9305-DEAB6BFD3278}" name="Mes 2" dataDxfId="67" totalsRowDxfId="68"/>
    <tableColumn id="19" xr3:uid="{7E1B6573-0E73-4AFE-9C43-AA1654E2C121}" name="Mes 3" dataDxfId="65" totalsRowDxfId="66"/>
    <tableColumn id="20" xr3:uid="{CADC3823-A84A-4B44-A8CE-EA416C5DB1B1}" name="Mes 4" dataDxfId="63" totalsRowDxfId="64"/>
    <tableColumn id="17" xr3:uid="{C233606E-D8B0-4959-AD7E-FC2B60F1F55C}" name="Mes 5" dataDxfId="61" totalsRowDxfId="62" dataCellStyle="Porcentaje"/>
    <tableColumn id="15" xr3:uid="{9B576A65-4AD3-49BD-95D5-9955BFE6F8FF}" name="Mes 6" dataDxfId="59" totalsRowDxfId="60"/>
    <tableColumn id="16" xr3:uid="{7D6525EC-76B6-4D3E-879F-02C102D1EBA3}" name="Mes 7" dataDxfId="57" totalsRowDxfId="58"/>
    <tableColumn id="21" xr3:uid="{04C30BBF-03AA-4F53-A8DE-5F950FA6D1D9}" name="Mes 8" dataDxfId="55" totalsRowDxfId="56"/>
    <tableColumn id="22" xr3:uid="{9529EE90-15EE-4CD4-AD1B-DBA77A35D35B}" name="Mes 9" dataDxfId="53" totalsRowDxfId="54"/>
    <tableColumn id="23" xr3:uid="{68171632-4342-42D3-9585-613A2F05BE99}" name="Mes 10" dataDxfId="51" totalsRowDxfId="52"/>
    <tableColumn id="24" xr3:uid="{B49A6E96-0F21-4797-9832-7423D117B4D7}" name="Mes 11" dataDxfId="49" totalsRowDxfId="50"/>
    <tableColumn id="25" xr3:uid="{C90963F0-8111-4E61-9EDB-65FA1915424F}" name="Mes 12" dataDxfId="47" totalsRowDxfId="48"/>
    <tableColumn id="41" xr3:uid="{F8DEE384-74A9-41CB-9DA9-C3E3358B0AC3}" name="Total" dataDxfId="45" totalsRowDxfId="46">
      <calculatedColumnFormula>+SUM(Tabla134678910111213141516[[#This Row],[Mes 1]:[Mes 12]])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A4A7310-0A49-45C4-AC9D-55F7D345C46F}" name="Tabla13467891011121314151617" displayName="Tabla13467891011121314151617" ref="A1:T14" totalsRowCount="1" headerRowDxfId="44" dataDxfId="43" headerRowBorderDxfId="41" tableBorderDxfId="42" totalsRowBorderDxfId="40">
  <autoFilter ref="A1:T13" xr:uid="{0EDAF942-9C6B-4AC5-AA2D-4E1ACA70D656}"/>
  <tableColumns count="20">
    <tableColumn id="1" xr3:uid="{65E450AB-4445-4D35-8AA0-1C3AC3F01D5A}" name="Línea Estratégica" totalsRowLabel="Total" dataDxfId="38" totalsRowDxfId="39"/>
    <tableColumn id="2" xr3:uid="{C522D873-D346-4741-B67C-7C3607138889}" name="Objetivo Estratégico" dataDxfId="36" totalsRowDxfId="37"/>
    <tableColumn id="6" xr3:uid="{00F5C231-0C85-42E2-A812-293E259C3CCF}" name="Alineación ODS" dataDxfId="34" totalsRowDxfId="35"/>
    <tableColumn id="7" xr3:uid="{2A810B39-E1D8-4FD1-AC50-78EF07E34011}" name="Programa" dataDxfId="32" totalsRowDxfId="33"/>
    <tableColumn id="8" xr3:uid="{1211BE63-A98E-4FB5-9278-88BE7C4C3C3E}" name="Actividad" dataDxfId="30" totalsRowDxfId="31"/>
    <tableColumn id="10" xr3:uid="{3C2CF4D6-1BDF-4550-9116-6CF9E2DAF565}" name="Indicador" dataDxfId="28" totalsRowDxfId="29"/>
    <tableColumn id="29" xr3:uid="{2C59097D-B6F4-4F92-8180-1CC70A6625D5}" name="Comuna Rural" totalsRowFunction="sum" dataDxfId="26" totalsRowDxfId="27"/>
    <tableColumn id="14" xr3:uid="{9081CF7B-938C-4090-85C8-2A3B2432A805}" name="Mes 1" dataDxfId="24" totalsRowDxfId="25"/>
    <tableColumn id="18" xr3:uid="{E644314E-2ABE-4F8E-8CEF-330B228574CF}" name="Mes 2" dataDxfId="22" totalsRowDxfId="23"/>
    <tableColumn id="19" xr3:uid="{E85ABAD3-7D4E-4A60-85DA-1ECAB0A647D0}" name="Mes 3" dataDxfId="20" totalsRowDxfId="21"/>
    <tableColumn id="20" xr3:uid="{127E6131-E2E2-4297-BE98-54ED72A6FB3C}" name="Mes 4" dataDxfId="18" totalsRowDxfId="19"/>
    <tableColumn id="17" xr3:uid="{D638F37C-1A46-45A9-9472-45CD1404D716}" name="Mes 5" dataDxfId="16" totalsRowDxfId="17" dataCellStyle="Porcentaje"/>
    <tableColumn id="15" xr3:uid="{CA7C1015-DA4B-4CA6-AB93-04F8B858FD30}" name="Mes 6" dataDxfId="14" totalsRowDxfId="15"/>
    <tableColumn id="16" xr3:uid="{6224EBB1-960F-4C67-89D6-8016C2F8A0FE}" name="Mes 7" dataDxfId="12" totalsRowDxfId="13"/>
    <tableColumn id="21" xr3:uid="{474B3AC5-9900-45D7-9DAB-A805CD05D539}" name="Mes 8" dataDxfId="10" totalsRowDxfId="11"/>
    <tableColumn id="22" xr3:uid="{3264161A-8DF1-4DEB-94D8-D002D8B08D48}" name="Mes 9" dataDxfId="8" totalsRowDxfId="9"/>
    <tableColumn id="23" xr3:uid="{17C5CB31-8F89-4906-ACA7-C7ED00E6166C}" name="Mes 10" dataDxfId="6" totalsRowDxfId="7"/>
    <tableColumn id="24" xr3:uid="{3031EDB3-7185-4538-97FE-4B11AA3992C7}" name="Mes 11" dataDxfId="4" totalsRowDxfId="5"/>
    <tableColumn id="25" xr3:uid="{C57EC55E-35B6-483E-B48A-D28F0AC515FB}" name="Mes 12" dataDxfId="2" totalsRowDxfId="3"/>
    <tableColumn id="41" xr3:uid="{4FE82C23-3A0F-4AD9-BCF1-F8EDEEEE0FF1}" name="Total" dataDxfId="0" totalsRowDxfId="1">
      <calculatedColumnFormula>+SUM(Tabla13467891011121314151617[[#This Row],[Mes 1]:[Mes 12]])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BECD30-5180-4787-B57C-7EDACB7B8DB8}" name="Tabla1182" displayName="Tabla1182" ref="A1:J7" headerRowDxfId="755" dataDxfId="754" headerRowBorderDxfId="752" tableBorderDxfId="753" totalsRowBorderDxfId="751">
  <autoFilter ref="A1:J7" xr:uid="{0EDAF942-9C6B-4AC5-AA2D-4E1ACA70D656}"/>
  <tableColumns count="10">
    <tableColumn id="7" xr3:uid="{0F25FFB1-6501-4C77-90FC-86464DE1F4B3}" name="Programa" dataDxfId="749" totalsRowDxfId="750"/>
    <tableColumn id="8" xr3:uid="{EFA32309-E6F0-4D9E-A2F4-F5713DE1B145}" name="Actividad" dataDxfId="747" totalsRowDxfId="748"/>
    <tableColumn id="10" xr3:uid="{26839E34-F4BC-44A9-BCB1-6C258490168A}" name="Indicador" dataDxfId="745" totalsRowDxfId="746"/>
    <tableColumn id="18" xr3:uid="{8F8E338C-718A-45E1-B441-F19B5BAAFB3E}" name="Mes" dataDxfId="743" totalsRowDxfId="744"/>
    <tableColumn id="17" xr3:uid="{5FF0E245-897B-4B90-A89B-0DB3CD0DAE83}" name="Nombre de la Actividad" dataDxfId="741" totalsRowDxfId="742"/>
    <tableColumn id="16" xr3:uid="{720C3B18-2FD7-4434-AA6E-E8CB37AECAEB}" name="Comuna" dataDxfId="739" totalsRowDxfId="740"/>
    <tableColumn id="11" xr3:uid="{FD86471A-13B5-4737-85D4-032790BD0B65}" name="Barrio" dataDxfId="737" totalsRowDxfId="738"/>
    <tableColumn id="14" xr3:uid="{1A8593C6-3BF9-47D7-9D17-DA7998BB44E6}" name="Alcance" dataDxfId="735" totalsRowDxfId="736"/>
    <tableColumn id="15" xr3:uid="{0D02BF35-D787-4587-860F-D43675E6F9DE}" name="Grupo Poblacional" dataDxfId="733" totalsRowDxfId="734"/>
    <tableColumn id="1" xr3:uid="{450C60CA-2172-4CA2-83F6-163E5F5D7180}" name="Clasificación" dataDxfId="731" totalsRowDxfId="7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582A28-473C-4738-B42B-2C4E97AABACE}" name="Tabla13" displayName="Tabla13" ref="A1:AH41" totalsRowCount="1" headerRowDxfId="730" dataDxfId="729" headerRowBorderDxfId="727" tableBorderDxfId="728" totalsRowBorderDxfId="726">
  <autoFilter ref="A1:AH40" xr:uid="{0EDAF942-9C6B-4AC5-AA2D-4E1ACA70D656}">
    <filterColumn colId="1">
      <filters>
        <filter val="Unidad Interés Público"/>
      </filters>
    </filterColumn>
  </autoFilter>
  <sortState xmlns:xlrd2="http://schemas.microsoft.com/office/spreadsheetml/2017/richdata2" ref="A14:AH33">
    <sortCondition ref="E1:E40"/>
  </sortState>
  <tableColumns count="34">
    <tableColumn id="1" xr3:uid="{DEB0BE2A-E7EE-4D51-A187-EABF289E5DC6}" name="Línea Estratégica" totalsRowLabel="Total" dataDxfId="724" totalsRowDxfId="725"/>
    <tableColumn id="3" xr3:uid="{24500EF0-BAF4-4318-9135-CC5D8B11739A}" name="Responsable" dataDxfId="722" totalsRowDxfId="723">
      <calculatedColumnFormula>+_xlfn.XLOOKUP(Tabla13[[#This Row],[Indicador]],'2025'!G:G,'2025'!B:B)</calculatedColumnFormula>
    </tableColumn>
    <tableColumn id="2" xr3:uid="{B3B6CA79-91A3-43EE-B42F-AB0AB5E7B3C1}" name="Objetivo Estratégico" dataDxfId="720" totalsRowDxfId="721"/>
    <tableColumn id="6" xr3:uid="{7EA2719E-EDC4-4355-982F-01437D7B5500}" name="Alineación ODS" dataDxfId="718" totalsRowDxfId="719"/>
    <tableColumn id="7" xr3:uid="{4E360A04-B89A-4B21-A369-41DF44A372BB}" name="Programa" dataDxfId="716" totalsRowDxfId="717"/>
    <tableColumn id="8" xr3:uid="{F9345E50-7856-4A85-BE50-E0500A7E8EF2}" name="Actividad" dataDxfId="714" totalsRowDxfId="715"/>
    <tableColumn id="10" xr3:uid="{5CD59156-26FF-4CB6-80DB-5723A32917E6}" name="Indicador" dataDxfId="712" totalsRowDxfId="713"/>
    <tableColumn id="14" xr3:uid="{A931F327-C66D-4105-A74D-228C6695A6F1}" name="Mes 1" dataDxfId="710" totalsRowDxfId="711"/>
    <tableColumn id="18" xr3:uid="{23A5CD95-E559-48DA-AA0B-8F3B0DEC136F}" name="Mes 2" dataDxfId="708" totalsRowDxfId="709"/>
    <tableColumn id="19" xr3:uid="{5D87ABF9-8265-4966-963A-EC3DEA234BB9}" name="Mes 3" dataDxfId="706" totalsRowDxfId="707"/>
    <tableColumn id="20" xr3:uid="{7FC46DE1-575B-460B-ADFE-A1570712DFC0}" name="Mes 4" dataDxfId="704" totalsRowDxfId="705"/>
    <tableColumn id="17" xr3:uid="{92CB68D8-D37D-4501-933E-89F9F854BCA3}" name="Mes 5" dataDxfId="702" totalsRowDxfId="703" dataCellStyle="Porcentaje"/>
    <tableColumn id="15" xr3:uid="{E7DF23BE-8815-4CA6-9F0D-831E322FF35A}" name="Mes 6" dataDxfId="700" totalsRowDxfId="701"/>
    <tableColumn id="16" xr3:uid="{F1B52765-1819-47D4-AE29-8059F9C9FB72}" name="Mes 7" dataDxfId="698" totalsRowDxfId="699"/>
    <tableColumn id="21" xr3:uid="{C2FAF888-94E6-47AC-BD79-F94143382E65}" name="Mes 8" dataDxfId="696" totalsRowDxfId="697"/>
    <tableColumn id="22" xr3:uid="{8080DF84-02D9-400A-B532-54CE4B669208}" name="Mes 9" dataDxfId="694" totalsRowDxfId="695"/>
    <tableColumn id="23" xr3:uid="{CDCB4365-C220-4F66-B974-8E6EC8E59B66}" name="Mes 10" dataDxfId="692" totalsRowDxfId="693"/>
    <tableColumn id="24" xr3:uid="{2269CA0A-4077-48BF-B4FA-AC1BABEACBB3}" name="Mes 11" dataDxfId="690" totalsRowDxfId="691"/>
    <tableColumn id="25" xr3:uid="{81B61343-FB45-4BC6-875F-F29603699701}" name="Mes 12" dataDxfId="688" totalsRowDxfId="689"/>
    <tableColumn id="41" xr3:uid="{63841A16-BB73-458E-BCD2-A1A1D58168E2}" name="Total" dataDxfId="686" totalsRowDxfId="687">
      <calculatedColumnFormula>+SUM(Tabla13[[#This Row],[Mes 1]:[Mes 12]])</calculatedColumnFormula>
    </tableColumn>
    <tableColumn id="28" xr3:uid="{5F574746-94DD-4A34-BC3E-4BD3CCDDB279}" name="Comuna 1" totalsRowFunction="sum" dataDxfId="684" totalsRowDxfId="685"/>
    <tableColumn id="29" xr3:uid="{EF928E0B-817C-475F-A097-EC17AAC07AFA}" name="Comuna 2" totalsRowFunction="sum" dataDxfId="682" totalsRowDxfId="683"/>
    <tableColumn id="30" xr3:uid="{E18889A3-29C7-4EFF-930B-C55DE0C2A935}" name="Comuna 3" totalsRowFunction="sum" dataDxfId="680" totalsRowDxfId="681"/>
    <tableColumn id="31" xr3:uid="{1B8F083C-AB42-467F-B1D5-27726D6F3BDA}" name="Comuna 4" totalsRowFunction="sum" dataDxfId="678" totalsRowDxfId="679"/>
    <tableColumn id="32" xr3:uid="{E019C9D8-9303-4ED9-A1DD-4040AC627ED4}" name="Comuna 5" totalsRowFunction="sum" dataDxfId="676" totalsRowDxfId="677"/>
    <tableColumn id="33" xr3:uid="{19B855B7-D432-466C-8597-B733DBB65E0A}" name="Comuna 6" totalsRowFunction="sum" dataDxfId="674" totalsRowDxfId="675"/>
    <tableColumn id="34" xr3:uid="{CB65FE12-18A0-4E67-840E-6FB0B618150A}" name="Comuna 7" totalsRowFunction="sum" dataDxfId="672" totalsRowDxfId="673"/>
    <tableColumn id="35" xr3:uid="{851A3469-47B1-47D7-91DE-9FF97FB83A46}" name="Comuna 8" totalsRowFunction="sum" dataDxfId="670" totalsRowDxfId="671"/>
    <tableColumn id="36" xr3:uid="{9BC525FF-8B55-4C2B-A00F-7138A02053CF}" name="Comuna 9" totalsRowFunction="sum" dataDxfId="668" totalsRowDxfId="669"/>
    <tableColumn id="37" xr3:uid="{2FB707CC-0C6B-4B7B-B3BB-4E00E19869D7}" name="Comuna 10" totalsRowFunction="sum" dataDxfId="666" totalsRowDxfId="667"/>
    <tableColumn id="38" xr3:uid="{8939F5B8-8CFE-4453-A303-9B02B83EE226}" name="Comuna 11" totalsRowFunction="sum" dataDxfId="664" totalsRowDxfId="665"/>
    <tableColumn id="39" xr3:uid="{0EE567B7-6C0A-4CBD-9310-0CB68B1BC0F4}" name="Comuna 12" totalsRowFunction="sum" dataDxfId="662" totalsRowDxfId="663"/>
    <tableColumn id="40" xr3:uid="{1957AD20-698F-4433-B059-9196D776F1B1}" name="Zona rural" totalsRowFunction="sum" dataDxfId="660" totalsRowDxfId="661"/>
    <tableColumn id="42" xr3:uid="{57C156F7-FF06-429C-ABF0-6697146008F0}" name="Total 2" totalsRowFunction="sum" dataDxfId="658" totalsRowDxfId="659">
      <calculatedColumnFormula>+SUM(Tabla13[[#This Row],[Comuna 1]:[Zona rural]])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4A1AFA-BE79-447A-A7C5-C044DAEF12A3}" name="Tabla134" displayName="Tabla134" ref="A1:AH14" totalsRowCount="1" headerRowDxfId="657" dataDxfId="656" headerRowBorderDxfId="654" tableBorderDxfId="655" totalsRowBorderDxfId="653">
  <autoFilter ref="A1:AH13" xr:uid="{0EDAF942-9C6B-4AC5-AA2D-4E1ACA70D656}">
    <filterColumn colId="1">
      <filters>
        <filter val="Despacho del Personero"/>
        <filter val="Unidad Interés Público"/>
      </filters>
    </filterColumn>
  </autoFilter>
  <tableColumns count="34">
    <tableColumn id="1" xr3:uid="{675908DA-301D-4B79-8D93-595A69B6364C}" name="Línea Estratégica" totalsRowLabel="Total" dataDxfId="651" totalsRowDxfId="652"/>
    <tableColumn id="3" xr3:uid="{41B0E0C3-0F4E-441A-B64F-8F1DE5D8618E}" name="Responsable" dataDxfId="649" totalsRowDxfId="650"/>
    <tableColumn id="2" xr3:uid="{B06CD720-F65B-40FF-AB2F-FBF11E9E66D5}" name="Objetivo Estratégico" dataDxfId="647" totalsRowDxfId="648"/>
    <tableColumn id="6" xr3:uid="{0944ECF7-DF89-4B07-8DD0-73F79E8BB811}" name="Alineación ODS" dataDxfId="645" totalsRowDxfId="646"/>
    <tableColumn id="7" xr3:uid="{4DEED38D-B861-498A-8969-B8BF72D2443D}" name="Programa" dataDxfId="643" totalsRowDxfId="644"/>
    <tableColumn id="8" xr3:uid="{80F16285-1CAB-41A3-A31D-696E20A9213D}" name="Actividad" dataDxfId="641" totalsRowDxfId="642"/>
    <tableColumn id="10" xr3:uid="{E50CBE0F-6348-4A52-A6F5-176D6832AAC6}" name="Indicador" dataDxfId="639" totalsRowDxfId="640"/>
    <tableColumn id="14" xr3:uid="{7973B154-F5FF-4903-96EA-F56480783D50}" name="Mes 1" dataDxfId="637" totalsRowDxfId="638"/>
    <tableColumn id="18" xr3:uid="{204B9333-3D97-4317-8A67-EC1A3E13DD8A}" name="Mes 2" dataDxfId="635" totalsRowDxfId="636"/>
    <tableColumn id="19" xr3:uid="{479DFF82-C815-4942-A39B-B9F6985E2C0A}" name="Mes 3" dataDxfId="633" totalsRowDxfId="634"/>
    <tableColumn id="20" xr3:uid="{EBE4AFC0-14BD-461D-8C1B-0C15911520FD}" name="Mes 4" dataDxfId="631" totalsRowDxfId="632"/>
    <tableColumn id="17" xr3:uid="{62EF79A5-0521-45E3-ACCF-037539E8B869}" name="Mes 5" dataDxfId="629" totalsRowDxfId="630" dataCellStyle="Porcentaje"/>
    <tableColumn id="15" xr3:uid="{30EDEE90-A273-4B15-B22B-70E23A68E99D}" name="Mes 6" dataDxfId="627" totalsRowDxfId="628"/>
    <tableColumn id="16" xr3:uid="{EE6F37F9-6D1D-42A0-B947-E5675D85398F}" name="Mes 7" dataDxfId="625" totalsRowDxfId="626"/>
    <tableColumn id="21" xr3:uid="{1A82C5A3-91C9-447F-B598-1905F36913B6}" name="Mes 8" dataDxfId="623" totalsRowDxfId="624"/>
    <tableColumn id="22" xr3:uid="{9609074A-79CD-4C8E-B204-702676C997EF}" name="Mes 9" dataDxfId="621" totalsRowDxfId="622"/>
    <tableColumn id="23" xr3:uid="{C7860BDA-A398-4DC9-85BA-460F5C7FB6B2}" name="Mes 10" dataDxfId="619" totalsRowDxfId="620"/>
    <tableColumn id="24" xr3:uid="{0BCCAC6F-4984-481C-8D5A-1130475C912E}" name="Mes 11" dataDxfId="617" totalsRowDxfId="618"/>
    <tableColumn id="25" xr3:uid="{FA813BA9-C5B5-45B4-9BBD-2C3865FEB2E0}" name="Mes 12" dataDxfId="615" totalsRowDxfId="616"/>
    <tableColumn id="41" xr3:uid="{D1F7EEB0-53B5-4EC7-9976-7ADE351AF452}" name="Total" dataDxfId="613" totalsRowDxfId="614">
      <calculatedColumnFormula>+SUM(Tabla134[[#This Row],[Mes 1]:[Mes 12]])</calculatedColumnFormula>
    </tableColumn>
    <tableColumn id="28" xr3:uid="{8440B196-1D56-45A5-A500-A10E531F7D75}" name="Comuna 1" totalsRowFunction="sum" dataDxfId="611" totalsRowDxfId="612"/>
    <tableColumn id="29" xr3:uid="{E4870ED1-DFEE-41AF-8F74-AEA6A012FE86}" name="Comuna 2" totalsRowFunction="sum" dataDxfId="609" totalsRowDxfId="610"/>
    <tableColumn id="30" xr3:uid="{8EE68263-0CAD-482E-94BE-8C12D3D20C86}" name="Comuna 3" totalsRowFunction="sum" dataDxfId="607" totalsRowDxfId="608"/>
    <tableColumn id="31" xr3:uid="{9D675301-CA36-4029-944B-2EBDB8C2E734}" name="Comuna 4" totalsRowFunction="sum" dataDxfId="605" totalsRowDxfId="606"/>
    <tableColumn id="32" xr3:uid="{7755E6FB-FBDB-41C2-894F-6420CF391A53}" name="Comuna 5" totalsRowFunction="sum" dataDxfId="603" totalsRowDxfId="604"/>
    <tableColumn id="33" xr3:uid="{304707CF-A3F9-4960-A14C-7A5ED165EE0B}" name="Comuna 6" totalsRowFunction="sum" dataDxfId="601" totalsRowDxfId="602"/>
    <tableColumn id="34" xr3:uid="{E249B7C1-5CE5-4832-98E0-C4B3A94E244A}" name="Comuna 7" totalsRowFunction="sum" dataDxfId="599" totalsRowDxfId="600"/>
    <tableColumn id="35" xr3:uid="{42FD12E5-1EA5-4D02-AC28-832E79159BBD}" name="Comuna 8" totalsRowFunction="sum" dataDxfId="597" totalsRowDxfId="598"/>
    <tableColumn id="36" xr3:uid="{4F7F22DC-E7D6-4275-B7BF-08D6FBA8FE57}" name="Comuna 9" totalsRowFunction="sum" dataDxfId="595" totalsRowDxfId="596"/>
    <tableColumn id="37" xr3:uid="{CBBD7A0A-F5C1-492B-A293-B702253A40DB}" name="Comuna 10" totalsRowFunction="sum" dataDxfId="593" totalsRowDxfId="594"/>
    <tableColumn id="38" xr3:uid="{99B23E59-AFA7-4EBB-B920-A8FC890A0B95}" name="Comuna 11" totalsRowFunction="sum" dataDxfId="591" totalsRowDxfId="592"/>
    <tableColumn id="39" xr3:uid="{7A670061-56BA-4799-B061-42B98B196E76}" name="Comuna 12" totalsRowFunction="sum" dataDxfId="589" totalsRowDxfId="590"/>
    <tableColumn id="40" xr3:uid="{2FF240D1-93B4-4865-97D1-435292E1B58C}" name="Zona rural" totalsRowFunction="sum" dataDxfId="587" totalsRowDxfId="588"/>
    <tableColumn id="42" xr3:uid="{B9CF6D60-84F8-475F-8543-71C50BCD4B5C}" name="Total 2" totalsRowFunction="sum" dataDxfId="585" totalsRowDxfId="586">
      <calculatedColumnFormula>+SUM(Tabla134[[#This Row],[Comuna 1]:[Zona rural]])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AFCF24-60B7-40C5-A7F8-EF3694F75C34}" name="Tabla1345" displayName="Tabla1345" ref="A1:T14" totalsRowCount="1" headerRowDxfId="584" dataDxfId="583" headerRowBorderDxfId="581" tableBorderDxfId="582" totalsRowBorderDxfId="580">
  <autoFilter ref="A1:T13" xr:uid="{0EDAF942-9C6B-4AC5-AA2D-4E1ACA70D656}"/>
  <tableColumns count="20">
    <tableColumn id="1" xr3:uid="{680D6A5E-7401-4895-A603-A00293DA04C7}" name="Línea Estratégica" totalsRowLabel="Total" dataDxfId="578" totalsRowDxfId="579"/>
    <tableColumn id="2" xr3:uid="{F16005BB-ADE9-424F-8DFA-2883B08A938C}" name="Objetivo Estratégico" dataDxfId="576" totalsRowDxfId="577"/>
    <tableColumn id="6" xr3:uid="{190E90BB-1385-43F7-9B76-9BD76AF31BA1}" name="Alineación ODS" dataDxfId="574" totalsRowDxfId="575"/>
    <tableColumn id="7" xr3:uid="{B0E379C2-006D-4CB1-A8AF-4E54A38D4219}" name="Programa" dataDxfId="572" totalsRowDxfId="573"/>
    <tableColumn id="8" xr3:uid="{43CAC614-A978-4607-9106-8D72D5A0EB95}" name="Actividad" dataDxfId="570" totalsRowDxfId="571"/>
    <tableColumn id="10" xr3:uid="{153E7CB0-1591-4E07-9E63-F0A983D224CB}" name="Indicador" dataDxfId="568" totalsRowDxfId="569"/>
    <tableColumn id="28" xr3:uid="{3FD469A5-ED6D-45E3-9664-20C0E54FC707}" name="Comuna 1" totalsRowFunction="sum" dataDxfId="566" totalsRowDxfId="567"/>
    <tableColumn id="14" xr3:uid="{A05224CA-9E15-4189-BD4E-089A92CAAF12}" name="Mes 1" dataDxfId="564" totalsRowDxfId="565"/>
    <tableColumn id="18" xr3:uid="{A1BB4AD1-C348-41D5-9B20-753DDEE267FA}" name="Mes 2" dataDxfId="562" totalsRowDxfId="563"/>
    <tableColumn id="19" xr3:uid="{289FA158-6A17-444F-8F49-5F77F331297E}" name="Mes 3" dataDxfId="560" totalsRowDxfId="561"/>
    <tableColumn id="20" xr3:uid="{222BD330-DFFC-4AF4-AC86-904EB80AB09F}" name="Mes 4" dataDxfId="558" totalsRowDxfId="559"/>
    <tableColumn id="17" xr3:uid="{F1E8B4AC-DB91-44A4-BE2E-333C9BC93FF4}" name="Mes 5" dataDxfId="556" totalsRowDxfId="557" dataCellStyle="Porcentaje"/>
    <tableColumn id="15" xr3:uid="{B4D6946C-1EF5-4C27-A28C-74E032A8FF90}" name="Mes 6" dataDxfId="554" totalsRowDxfId="555"/>
    <tableColumn id="16" xr3:uid="{42D1EECC-D882-48D4-A686-D02D5702B083}" name="Mes 7" dataDxfId="552" totalsRowDxfId="553"/>
    <tableColumn id="21" xr3:uid="{DAA939E4-EC04-4AB7-9C47-6A3F6DBBCE25}" name="Mes 8" dataDxfId="550" totalsRowDxfId="551"/>
    <tableColumn id="22" xr3:uid="{E6F61B17-FC18-48ED-BBFA-EAEE4086BEBD}" name="Mes 9" dataDxfId="548" totalsRowDxfId="549"/>
    <tableColumn id="23" xr3:uid="{A3668F68-1B60-43FA-B1A9-9E0B641CD2BA}" name="Mes 10" dataDxfId="546" totalsRowDxfId="547"/>
    <tableColumn id="24" xr3:uid="{D004E1A0-4111-42DD-9309-6227C017233C}" name="Mes 11" dataDxfId="544" totalsRowDxfId="545"/>
    <tableColumn id="25" xr3:uid="{B2427FCF-E502-4DED-B464-AD2D5C1EA669}" name="Mes 12" dataDxfId="542" totalsRowDxfId="543"/>
    <tableColumn id="41" xr3:uid="{1FB648A3-8F06-4F05-923C-5B4A470E1195}" name="Total" dataDxfId="540" totalsRowDxfId="541">
      <calculatedColumnFormula>+SUM(Tabla1345[[#This Row],[Mes 1]:[Mes 12]])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7FEFDEE-E038-4772-94E0-5D7F21A012C9}" name="Tabla1346" displayName="Tabla1346" ref="A1:T14" totalsRowCount="1" headerRowDxfId="539" dataDxfId="538" headerRowBorderDxfId="536" tableBorderDxfId="537" totalsRowBorderDxfId="535">
  <autoFilter ref="A1:T13" xr:uid="{0EDAF942-9C6B-4AC5-AA2D-4E1ACA70D656}"/>
  <tableColumns count="20">
    <tableColumn id="1" xr3:uid="{20B8FC59-FB7C-4085-A884-38420068C784}" name="Línea Estratégica" totalsRowLabel="Total" dataDxfId="533" totalsRowDxfId="534"/>
    <tableColumn id="2" xr3:uid="{7A1E975E-9A57-490A-841C-1CCDCE7F560C}" name="Objetivo Estratégico" dataDxfId="531" totalsRowDxfId="532"/>
    <tableColumn id="6" xr3:uid="{090BD38F-309C-456B-80C7-280D5E449840}" name="Alineación ODS" dataDxfId="529" totalsRowDxfId="530"/>
    <tableColumn id="7" xr3:uid="{D4E8BECC-AE16-430A-8123-DFBE28F6018D}" name="Programa" dataDxfId="527" totalsRowDxfId="528"/>
    <tableColumn id="8" xr3:uid="{ADE2F003-5DE2-4BA8-ABA5-4B9149279F34}" name="Actividad" dataDxfId="525" totalsRowDxfId="526"/>
    <tableColumn id="10" xr3:uid="{D7EFBE31-8C0C-43D0-8EB3-C96726316422}" name="Indicador" dataDxfId="523" totalsRowDxfId="524"/>
    <tableColumn id="29" xr3:uid="{6EBA8FC7-FD02-4FD6-B24A-76D82D5EA135}" name="Comuna 2" totalsRowFunction="sum" dataDxfId="521" totalsRowDxfId="522"/>
    <tableColumn id="14" xr3:uid="{50C2AA84-C45B-42A2-A677-F86806929111}" name="Mes 1" dataDxfId="519" totalsRowDxfId="520"/>
    <tableColumn id="18" xr3:uid="{252A9ACD-284A-4451-B65B-F51B90BBDCCD}" name="Mes 2" dataDxfId="517" totalsRowDxfId="518"/>
    <tableColumn id="19" xr3:uid="{EA1D4979-D8B6-4FD3-A251-03B9F6929E6B}" name="Mes 3" dataDxfId="515" totalsRowDxfId="516"/>
    <tableColumn id="20" xr3:uid="{7F267EBB-CAE0-48C0-AB07-CA94843B5B99}" name="Mes 4" dataDxfId="513" totalsRowDxfId="514"/>
    <tableColumn id="17" xr3:uid="{C27D0869-FFB0-4591-815E-E13C90BE29B4}" name="Mes 5" dataDxfId="511" totalsRowDxfId="512" dataCellStyle="Porcentaje"/>
    <tableColumn id="15" xr3:uid="{52C85332-6099-4642-A706-57CAAF35A745}" name="Mes 6" dataDxfId="509" totalsRowDxfId="510"/>
    <tableColumn id="16" xr3:uid="{2444A419-CC0B-4CAD-929B-AE99669ED5D9}" name="Mes 7" dataDxfId="507" totalsRowDxfId="508"/>
    <tableColumn id="21" xr3:uid="{EAAD3C51-096D-4246-BA10-612FE5553995}" name="Mes 8" dataDxfId="505" totalsRowDxfId="506"/>
    <tableColumn id="22" xr3:uid="{6A7F3D72-EA99-4856-9D50-41B2A251233C}" name="Mes 9" dataDxfId="503" totalsRowDxfId="504"/>
    <tableColumn id="23" xr3:uid="{F73E0ABA-55AC-4D71-93A1-AE7847FDFDA9}" name="Mes 10" dataDxfId="501" totalsRowDxfId="502"/>
    <tableColumn id="24" xr3:uid="{AEBA7BD5-5821-4F1F-B85F-16B2F1D7E819}" name="Mes 11" dataDxfId="499" totalsRowDxfId="500"/>
    <tableColumn id="25" xr3:uid="{9B1E7039-DEED-4C28-B50B-D4CB65B642EB}" name="Mes 12" dataDxfId="497" totalsRowDxfId="498"/>
    <tableColumn id="41" xr3:uid="{EAEB5AE6-95A0-4AC4-B69F-1D55EE5AAADC}" name="Total" dataDxfId="495" totalsRowDxfId="496">
      <calculatedColumnFormula>+SUM(Tabla1346[[#This Row],[Mes 1]:[Mes 12]])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B17FDDC-F66E-4410-858B-B9131710A29D}" name="Tabla13467" displayName="Tabla13467" ref="A1:T14" totalsRowCount="1" headerRowDxfId="494" dataDxfId="493" headerRowBorderDxfId="491" tableBorderDxfId="492" totalsRowBorderDxfId="490">
  <autoFilter ref="A1:T13" xr:uid="{0EDAF942-9C6B-4AC5-AA2D-4E1ACA70D656}"/>
  <tableColumns count="20">
    <tableColumn id="1" xr3:uid="{300D406B-9377-4045-81AB-B2D1B44C913C}" name="Línea Estratégica" totalsRowLabel="Total" dataDxfId="488" totalsRowDxfId="489"/>
    <tableColumn id="2" xr3:uid="{B8D51EA7-5E2C-4D74-A82D-BF0DA4D8A122}" name="Objetivo Estratégico" dataDxfId="486" totalsRowDxfId="487"/>
    <tableColumn id="6" xr3:uid="{12AC8AF7-D5EF-4110-B78D-C0D1A2680036}" name="Alineación ODS" dataDxfId="484" totalsRowDxfId="485"/>
    <tableColumn id="7" xr3:uid="{9CF196C8-01D2-42B7-A535-D196379DB5B5}" name="Programa" dataDxfId="482" totalsRowDxfId="483"/>
    <tableColumn id="8" xr3:uid="{C4F70CA4-FCF3-4C9E-95D8-20063F226910}" name="Actividad" dataDxfId="480" totalsRowDxfId="481"/>
    <tableColumn id="10" xr3:uid="{85F51115-D129-4D8B-9B5C-42C687F621B8}" name="Indicador" dataDxfId="478" totalsRowDxfId="479"/>
    <tableColumn id="29" xr3:uid="{B31C3448-945A-4D19-957A-016311A6C160}" name="Comuna 3" totalsRowFunction="sum" dataDxfId="476" totalsRowDxfId="477"/>
    <tableColumn id="14" xr3:uid="{0FBCC30B-C6A4-432A-AEC7-2045F12423E3}" name="Mes 1" dataDxfId="474" totalsRowDxfId="475"/>
    <tableColumn id="18" xr3:uid="{77EA8D09-7864-4896-8FB1-A65CF62509A6}" name="Mes 2" dataDxfId="472" totalsRowDxfId="473"/>
    <tableColumn id="19" xr3:uid="{6C7DF4DD-88A6-446B-BC84-DB6CB74CE507}" name="Mes 3" dataDxfId="470" totalsRowDxfId="471"/>
    <tableColumn id="20" xr3:uid="{29017198-FBFD-4438-A575-A12BAA59AF17}" name="Mes 4" dataDxfId="468" totalsRowDxfId="469"/>
    <tableColumn id="17" xr3:uid="{75339D63-BAC9-4FFE-ABC1-18F3F026D1A8}" name="Mes 5" dataDxfId="466" totalsRowDxfId="467" dataCellStyle="Porcentaje"/>
    <tableColumn id="15" xr3:uid="{DBE702F0-BFDD-42D4-B504-36A9CF8C7AA0}" name="Mes 6" dataDxfId="464" totalsRowDxfId="465"/>
    <tableColumn id="16" xr3:uid="{3B117B16-6BDC-416E-AEC1-5B3E6E47383F}" name="Mes 7" dataDxfId="462" totalsRowDxfId="463"/>
    <tableColumn id="21" xr3:uid="{6CD3439C-AAC1-43FC-8704-5781DFF6F466}" name="Mes 8" dataDxfId="460" totalsRowDxfId="461"/>
    <tableColumn id="22" xr3:uid="{0559EE23-B8A7-45DE-BE75-3F5016E9A7FE}" name="Mes 9" dataDxfId="458" totalsRowDxfId="459"/>
    <tableColumn id="23" xr3:uid="{DD722DB2-08AE-421B-9391-A7F016ABEC70}" name="Mes 10" dataDxfId="456" totalsRowDxfId="457"/>
    <tableColumn id="24" xr3:uid="{2D1997E5-65EE-48CD-A417-90DA2F0A7687}" name="Mes 11" dataDxfId="454" totalsRowDxfId="455"/>
    <tableColumn id="25" xr3:uid="{B9F91297-E91A-425E-A543-5E5BDA94169C}" name="Mes 12" dataDxfId="452" totalsRowDxfId="453"/>
    <tableColumn id="41" xr3:uid="{9397DCBD-A65C-4B84-9AC3-3273B6CCFB65}" name="Total" dataDxfId="450" totalsRowDxfId="451">
      <calculatedColumnFormula>+SUM(Tabla13467[[#This Row],[Mes 1]:[Mes 12]])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D871C74-B095-425D-A6BB-0A96248F9881}" name="Tabla134678" displayName="Tabla134678" ref="A1:T14" totalsRowCount="1" headerRowDxfId="449" dataDxfId="448" headerRowBorderDxfId="446" tableBorderDxfId="447" totalsRowBorderDxfId="445">
  <autoFilter ref="A1:T13" xr:uid="{0EDAF942-9C6B-4AC5-AA2D-4E1ACA70D656}"/>
  <tableColumns count="20">
    <tableColumn id="1" xr3:uid="{79C61C12-22CE-4AF0-A0D7-94A13EBCA602}" name="Línea Estratégica" totalsRowLabel="Total" dataDxfId="443" totalsRowDxfId="444"/>
    <tableColumn id="2" xr3:uid="{D7E969A0-5125-40FB-A288-672B94E66164}" name="Objetivo Estratégico" dataDxfId="441" totalsRowDxfId="442"/>
    <tableColumn id="6" xr3:uid="{F6B6C3E2-FC30-4E11-85D1-9A58FAEE92FD}" name="Alineación ODS" dataDxfId="439" totalsRowDxfId="440"/>
    <tableColumn id="7" xr3:uid="{3131DE4B-9CBB-4EEF-B27F-DFD64823AD74}" name="Programa" dataDxfId="437" totalsRowDxfId="438"/>
    <tableColumn id="8" xr3:uid="{6EE7C42E-A320-4B55-A075-949012D46641}" name="Actividad" dataDxfId="435" totalsRowDxfId="436"/>
    <tableColumn id="10" xr3:uid="{77432A10-EDC7-4142-9396-55698D9A645D}" name="Indicador" dataDxfId="433" totalsRowDxfId="434"/>
    <tableColumn id="29" xr3:uid="{4AD8E6C8-D83C-4708-8DDB-43CE4D89A7D7}" name="Comuna 4" totalsRowFunction="sum" dataDxfId="431" totalsRowDxfId="432"/>
    <tableColumn id="14" xr3:uid="{DA1DC2ED-8048-4483-A14C-55CC2010AF5C}" name="Mes 1" dataDxfId="429" totalsRowDxfId="430"/>
    <tableColumn id="18" xr3:uid="{9DDA6715-EDB4-4A38-A8DF-8A9449454A14}" name="Mes 2" dataDxfId="427" totalsRowDxfId="428"/>
    <tableColumn id="19" xr3:uid="{2D990A5B-25A5-4B18-BD10-0C7E6A1AEE26}" name="Mes 3" dataDxfId="425" totalsRowDxfId="426"/>
    <tableColumn id="20" xr3:uid="{4FB1F1AC-8650-4F70-87EA-97678316C023}" name="Mes 4" dataDxfId="423" totalsRowDxfId="424"/>
    <tableColumn id="17" xr3:uid="{45CADE29-DD31-495D-8B10-F22C2114F0B0}" name="Mes 5" dataDxfId="421" totalsRowDxfId="422" dataCellStyle="Porcentaje"/>
    <tableColumn id="15" xr3:uid="{C0C1D6D9-E57A-4B5D-96C5-EB9FC413663A}" name="Mes 6" dataDxfId="419" totalsRowDxfId="420"/>
    <tableColumn id="16" xr3:uid="{DADE147D-AA7D-4D79-93A3-5FF6420EE10B}" name="Mes 7" dataDxfId="417" totalsRowDxfId="418"/>
    <tableColumn id="21" xr3:uid="{0BFB9AFA-D281-4C39-A75F-455449AF3096}" name="Mes 8" dataDxfId="415" totalsRowDxfId="416"/>
    <tableColumn id="22" xr3:uid="{7AEDB462-08D3-414B-8964-4E3A7F07B173}" name="Mes 9" dataDxfId="413" totalsRowDxfId="414"/>
    <tableColumn id="23" xr3:uid="{39C58E1C-DC2A-4E66-A4F3-3EB3AA2E5D1A}" name="Mes 10" dataDxfId="411" totalsRowDxfId="412"/>
    <tableColumn id="24" xr3:uid="{1AE58EF4-07D6-4064-9AAE-58A2AEADE10E}" name="Mes 11" dataDxfId="409" totalsRowDxfId="410"/>
    <tableColumn id="25" xr3:uid="{3EED7E57-7719-4AB7-8B3D-7135B05B875E}" name="Mes 12" dataDxfId="407" totalsRowDxfId="408"/>
    <tableColumn id="41" xr3:uid="{1B65715B-C994-4B8A-B630-F676756BDB18}" name="Total" dataDxfId="405" totalsRowDxfId="406">
      <calculatedColumnFormula>+SUM(Tabla134678[[#This Row],[Mes 1]:[Mes 12]])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C2E6AF8-EA6A-4BB0-9A4E-8C52D3C50EF8}" name="Tabla1346789" displayName="Tabla1346789" ref="A1:T14" totalsRowCount="1" headerRowDxfId="404" dataDxfId="403" headerRowBorderDxfId="401" tableBorderDxfId="402" totalsRowBorderDxfId="400">
  <autoFilter ref="A1:T13" xr:uid="{0EDAF942-9C6B-4AC5-AA2D-4E1ACA70D656}"/>
  <tableColumns count="20">
    <tableColumn id="1" xr3:uid="{DD4475ED-4145-4F07-96F2-104ADF1E05ED}" name="Línea Estratégica" totalsRowLabel="Total" dataDxfId="398" totalsRowDxfId="399"/>
    <tableColumn id="2" xr3:uid="{8D586D98-0548-4C05-BA7E-2FC57DC4150C}" name="Objetivo Estratégico" dataDxfId="396" totalsRowDxfId="397"/>
    <tableColumn id="6" xr3:uid="{79DCA11E-D251-41A6-9F25-60A5229CED92}" name="Alineación ODS" dataDxfId="394" totalsRowDxfId="395"/>
    <tableColumn id="7" xr3:uid="{16BDA3C0-6449-4AD1-85DD-B4D8C6D28E0D}" name="Programa" dataDxfId="392" totalsRowDxfId="393"/>
    <tableColumn id="8" xr3:uid="{8004DE37-2BAF-4E6C-9465-E04E8AE3AA32}" name="Actividad" dataDxfId="390" totalsRowDxfId="391"/>
    <tableColumn id="10" xr3:uid="{06C54A88-32DD-47E3-8B0E-75EB526D2005}" name="Indicador" dataDxfId="388" totalsRowDxfId="389"/>
    <tableColumn id="29" xr3:uid="{F3D2ECAE-2561-4F10-874D-B7285A4E7545}" name="Comuna 5" totalsRowFunction="sum" dataDxfId="386" totalsRowDxfId="387"/>
    <tableColumn id="14" xr3:uid="{98212A02-4D5A-4FAE-9F81-D28D2AC65B46}" name="Mes 1" dataDxfId="384" totalsRowDxfId="385"/>
    <tableColumn id="18" xr3:uid="{F53A5297-7E3D-4A8B-982A-85628BC21B8D}" name="Mes 2" dataDxfId="382" totalsRowDxfId="383"/>
    <tableColumn id="19" xr3:uid="{8885FB87-F8FF-42FD-9C49-484973920C88}" name="Mes 3" dataDxfId="380" totalsRowDxfId="381"/>
    <tableColumn id="20" xr3:uid="{E562EDFD-50F3-434C-A29A-565F22D82AAF}" name="Mes 4" dataDxfId="378" totalsRowDxfId="379"/>
    <tableColumn id="17" xr3:uid="{B2C76A32-9517-4245-BDC3-0C1B9835C378}" name="Mes 5" dataDxfId="376" totalsRowDxfId="377" dataCellStyle="Porcentaje"/>
    <tableColumn id="15" xr3:uid="{D8BE17A2-0DDE-44D9-AA9B-71DE8E2319F8}" name="Mes 6" dataDxfId="374" totalsRowDxfId="375"/>
    <tableColumn id="16" xr3:uid="{D1DAC935-2CB3-46F1-8694-E4A0FBD68C07}" name="Mes 7" dataDxfId="372" totalsRowDxfId="373"/>
    <tableColumn id="21" xr3:uid="{5BD019F2-1B7B-49CC-A61D-B9FC840B6F9B}" name="Mes 8" dataDxfId="370" totalsRowDxfId="371"/>
    <tableColumn id="22" xr3:uid="{C3A8BCFE-1AF5-462B-8D8D-01A5F19264A1}" name="Mes 9" dataDxfId="368" totalsRowDxfId="369"/>
    <tableColumn id="23" xr3:uid="{F9877D03-5F2A-41E7-935A-920213FF5D74}" name="Mes 10" dataDxfId="366" totalsRowDxfId="367"/>
    <tableColumn id="24" xr3:uid="{B52743F9-4BD8-46A5-BAA0-6950DBD5C578}" name="Mes 11" dataDxfId="364" totalsRowDxfId="365"/>
    <tableColumn id="25" xr3:uid="{687256DC-D9CE-40BD-8B57-A5BA7B98D669}" name="Mes 12" dataDxfId="362" totalsRowDxfId="363"/>
    <tableColumn id="41" xr3:uid="{15FD4465-CBF4-4E0D-B4AC-6630521557D0}" name="Total" dataDxfId="360" totalsRowDxfId="361">
      <calculatedColumnFormula>+SUM(Tabla1346789[[#This Row],[Mes 1]:[Mes 12]])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8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FEEF-5B9C-4DBF-8F46-CE0268D33043}">
  <dimension ref="A1:X53"/>
  <sheetViews>
    <sheetView tabSelected="1" zoomScale="70" zoomScaleNormal="70" workbookViewId="0">
      <pane xSplit="7" topLeftCell="M29" activePane="topRight" state="frozen"/>
      <selection pane="topRight" activeCell="O34" sqref="O34"/>
    </sheetView>
  </sheetViews>
  <sheetFormatPr defaultColWidth="11.42578125" defaultRowHeight="71.25" customHeight="1"/>
  <cols>
    <col min="1" max="1" width="26.42578125" style="4" bestFit="1" customWidth="1"/>
    <col min="2" max="2" width="26.42578125" style="4" customWidth="1"/>
    <col min="3" max="3" width="24.140625" style="4" hidden="1" customWidth="1"/>
    <col min="4" max="4" width="20" style="4" hidden="1" customWidth="1"/>
    <col min="5" max="5" width="23.5703125" style="4" bestFit="1" customWidth="1"/>
    <col min="6" max="6" width="43.42578125" style="4" bestFit="1" customWidth="1"/>
    <col min="7" max="7" width="39.5703125" style="23" customWidth="1"/>
    <col min="9" max="9" width="13" style="4" customWidth="1"/>
    <col min="10" max="11" width="11.42578125" style="4"/>
    <col min="12" max="12" width="16.140625" style="6" customWidth="1"/>
    <col min="13" max="13" width="11.42578125" style="4" customWidth="1"/>
    <col min="14" max="16" width="15.85546875" style="4" customWidth="1"/>
    <col min="17" max="17" width="11.42578125" style="3"/>
    <col min="18" max="18" width="16" style="4" customWidth="1"/>
    <col min="19" max="19" width="22.85546875" style="4" customWidth="1"/>
    <col min="20" max="20" width="56.7109375" style="4" customWidth="1"/>
    <col min="21" max="21" width="8.5703125" style="4" customWidth="1"/>
    <col min="22" max="22" width="11.42578125" style="4"/>
    <col min="23" max="23" width="42.28515625" style="4" customWidth="1"/>
    <col min="24" max="24" width="42.28515625" style="3" bestFit="1" customWidth="1"/>
    <col min="25" max="16384" width="11.42578125" style="4"/>
  </cols>
  <sheetData>
    <row r="1" spans="1:24" ht="71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0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17" t="s">
        <v>18</v>
      </c>
      <c r="W1" s="3"/>
      <c r="X1" s="4"/>
    </row>
    <row r="2" spans="1:24" ht="71.25" hidden="1" customHeight="1">
      <c r="A2" s="5" t="s">
        <v>19</v>
      </c>
      <c r="B2" s="5" t="s">
        <v>20</v>
      </c>
      <c r="C2" s="4" t="s">
        <v>21</v>
      </c>
      <c r="D2" s="4" t="s">
        <v>22</v>
      </c>
      <c r="E2" s="5" t="s">
        <v>23</v>
      </c>
      <c r="F2" s="5" t="s">
        <v>24</v>
      </c>
      <c r="G2" s="5" t="s">
        <v>25</v>
      </c>
      <c r="H2" s="4">
        <v>0</v>
      </c>
      <c r="I2" s="4">
        <v>1</v>
      </c>
      <c r="J2" s="5" t="s">
        <v>26</v>
      </c>
      <c r="K2" s="4" t="s">
        <v>27</v>
      </c>
      <c r="M2" s="4">
        <v>1</v>
      </c>
      <c r="N2" s="4">
        <v>1</v>
      </c>
      <c r="Q2" s="4"/>
      <c r="R2" s="19">
        <f>+Tabla118[[#This Row],[Resultado 2025 Trimestre 2]]/Tabla118[[#This Row],[Meta 2025]]</f>
        <v>1</v>
      </c>
      <c r="W2" s="3"/>
      <c r="X2" s="4"/>
    </row>
    <row r="3" spans="1:24" ht="71.25" hidden="1" customHeight="1">
      <c r="A3" s="5" t="s">
        <v>19</v>
      </c>
      <c r="B3" s="5" t="s">
        <v>20</v>
      </c>
      <c r="C3" s="4" t="s">
        <v>21</v>
      </c>
      <c r="D3" s="4" t="s">
        <v>28</v>
      </c>
      <c r="E3" s="5" t="s">
        <v>23</v>
      </c>
      <c r="F3" s="5" t="s">
        <v>29</v>
      </c>
      <c r="G3" s="5" t="s">
        <v>30</v>
      </c>
      <c r="H3" s="4" t="s">
        <v>31</v>
      </c>
      <c r="I3" s="4">
        <v>1</v>
      </c>
      <c r="J3" s="5" t="s">
        <v>26</v>
      </c>
      <c r="K3" s="4" t="s">
        <v>27</v>
      </c>
      <c r="M3" s="4">
        <v>1</v>
      </c>
      <c r="N3" s="4">
        <v>0</v>
      </c>
      <c r="Q3" s="4"/>
      <c r="R3" s="19">
        <f>+Tabla118[[#This Row],[Resultado 2025 Trimestre 2]]/Tabla118[[#This Row],[Meta 2025]]</f>
        <v>0</v>
      </c>
      <c r="W3" s="3"/>
      <c r="X3" s="4"/>
    </row>
    <row r="4" spans="1:24" ht="71.25" hidden="1" customHeight="1">
      <c r="A4" s="5" t="s">
        <v>19</v>
      </c>
      <c r="B4" s="5" t="s">
        <v>20</v>
      </c>
      <c r="C4" s="4" t="s">
        <v>21</v>
      </c>
      <c r="D4" s="4" t="s">
        <v>22</v>
      </c>
      <c r="E4" s="5" t="s">
        <v>23</v>
      </c>
      <c r="F4" s="5" t="s">
        <v>32</v>
      </c>
      <c r="G4" s="5" t="s">
        <v>33</v>
      </c>
      <c r="H4" s="4">
        <v>8</v>
      </c>
      <c r="I4" s="4">
        <v>4</v>
      </c>
      <c r="J4" s="4">
        <f>+Tabla118[[#This Row],[Meta Cuatrienio]]/4</f>
        <v>1</v>
      </c>
      <c r="K4" s="4">
        <v>1</v>
      </c>
      <c r="L4" s="6">
        <v>1</v>
      </c>
      <c r="M4" s="4">
        <f>+Tabla118[[#This Row],[Meta Cuatrienio]]/4</f>
        <v>1</v>
      </c>
      <c r="N4" s="4">
        <v>1</v>
      </c>
      <c r="Q4" s="4"/>
      <c r="R4" s="19">
        <f>+Tabla118[[#This Row],[Resultado 2025 Trimestre 2]]/Tabla118[[#This Row],[Meta 2025]]</f>
        <v>1</v>
      </c>
      <c r="X4" s="4"/>
    </row>
    <row r="5" spans="1:24" ht="71.25" hidden="1" customHeight="1">
      <c r="A5" s="5" t="s">
        <v>19</v>
      </c>
      <c r="B5" s="5" t="s">
        <v>20</v>
      </c>
      <c r="C5" s="4" t="s">
        <v>21</v>
      </c>
      <c r="D5" s="4" t="s">
        <v>22</v>
      </c>
      <c r="E5" s="5" t="s">
        <v>23</v>
      </c>
      <c r="F5" s="5" t="s">
        <v>34</v>
      </c>
      <c r="G5" s="5" t="s">
        <v>35</v>
      </c>
      <c r="H5" s="4">
        <v>5</v>
      </c>
      <c r="I5" s="4">
        <v>4</v>
      </c>
      <c r="J5" s="4">
        <f>+Tabla118[[#This Row],[Meta Cuatrienio]]/4</f>
        <v>1</v>
      </c>
      <c r="K5" s="4">
        <v>1</v>
      </c>
      <c r="L5" s="6">
        <v>1</v>
      </c>
      <c r="M5" s="4">
        <f>+Tabla118[[#This Row],[Meta Cuatrienio]]/4</f>
        <v>1</v>
      </c>
      <c r="N5" s="4">
        <v>1</v>
      </c>
      <c r="Q5" s="4"/>
      <c r="R5" s="19">
        <f>+Tabla118[[#This Row],[Resultado 2025 Trimestre 2]]/Tabla118[[#This Row],[Meta 2025]]</f>
        <v>1</v>
      </c>
      <c r="X5" s="4"/>
    </row>
    <row r="6" spans="1:24" ht="71.25" hidden="1" customHeight="1">
      <c r="A6" s="5" t="s">
        <v>19</v>
      </c>
      <c r="B6" s="5" t="s">
        <v>20</v>
      </c>
      <c r="C6" s="4" t="s">
        <v>21</v>
      </c>
      <c r="D6" s="4" t="s">
        <v>22</v>
      </c>
      <c r="E6" s="5" t="s">
        <v>23</v>
      </c>
      <c r="F6" s="5" t="s">
        <v>36</v>
      </c>
      <c r="G6" s="5" t="s">
        <v>37</v>
      </c>
      <c r="H6" s="4">
        <v>4</v>
      </c>
      <c r="I6" s="4">
        <v>4</v>
      </c>
      <c r="J6" s="4">
        <f>+Tabla118[[#This Row],[Meta Cuatrienio]]/4</f>
        <v>1</v>
      </c>
      <c r="K6" s="4">
        <v>1</v>
      </c>
      <c r="L6" s="6">
        <v>1</v>
      </c>
      <c r="M6" s="4">
        <f>+Tabla118[[#This Row],[Meta Cuatrienio]]/4</f>
        <v>1</v>
      </c>
      <c r="N6" s="4">
        <v>5</v>
      </c>
      <c r="Q6" s="4"/>
      <c r="R6" s="19">
        <v>1</v>
      </c>
      <c r="X6" s="4"/>
    </row>
    <row r="7" spans="1:24" ht="71.25" hidden="1" customHeight="1">
      <c r="A7" s="5" t="s">
        <v>38</v>
      </c>
      <c r="B7" s="5" t="s">
        <v>39</v>
      </c>
      <c r="C7" s="4" t="s">
        <v>40</v>
      </c>
      <c r="D7" s="4" t="s">
        <v>22</v>
      </c>
      <c r="E7" s="5" t="s">
        <v>41</v>
      </c>
      <c r="F7" s="5" t="s">
        <v>42</v>
      </c>
      <c r="G7" s="5" t="s">
        <v>43</v>
      </c>
      <c r="H7" s="4" t="s">
        <v>31</v>
      </c>
      <c r="I7" s="4">
        <v>24</v>
      </c>
      <c r="J7" s="4">
        <f>+Tabla118[[#This Row],[Meta Cuatrienio]]/4</f>
        <v>6</v>
      </c>
      <c r="K7" s="4">
        <v>8</v>
      </c>
      <c r="L7" s="6">
        <v>1</v>
      </c>
      <c r="M7" s="4">
        <f>+Tabla118[[#This Row],[Meta Cuatrienio]]/4</f>
        <v>6</v>
      </c>
      <c r="N7" s="4">
        <v>7</v>
      </c>
      <c r="Q7" s="4"/>
      <c r="R7" s="19">
        <v>1</v>
      </c>
      <c r="X7" s="4"/>
    </row>
    <row r="8" spans="1:24" ht="71.25" hidden="1" customHeight="1">
      <c r="A8" s="5" t="s">
        <v>44</v>
      </c>
      <c r="B8" s="5" t="s">
        <v>45</v>
      </c>
      <c r="C8" s="4" t="s">
        <v>46</v>
      </c>
      <c r="D8" s="5" t="s">
        <v>22</v>
      </c>
      <c r="E8" s="5" t="s">
        <v>47</v>
      </c>
      <c r="F8" s="5" t="s">
        <v>48</v>
      </c>
      <c r="G8" s="5" t="s">
        <v>49</v>
      </c>
      <c r="H8" s="4" t="s">
        <v>31</v>
      </c>
      <c r="I8" s="4">
        <v>120</v>
      </c>
      <c r="J8" s="4">
        <f>+Tabla118[[#This Row],[Meta Cuatrienio]]/4</f>
        <v>30</v>
      </c>
      <c r="K8" s="4">
        <v>30</v>
      </c>
      <c r="L8" s="6">
        <v>1</v>
      </c>
      <c r="M8" s="4">
        <f>+Tabla118[[#This Row],[Meta Cuatrienio]]/4</f>
        <v>30</v>
      </c>
      <c r="N8" s="4">
        <v>5</v>
      </c>
      <c r="Q8" s="4"/>
      <c r="R8" s="19">
        <f>+Tabla118[[#This Row],[Resultado 2025 Trimestre 2]]/Tabla118[[#This Row],[Meta 2025]]</f>
        <v>0.16666666666666666</v>
      </c>
      <c r="X8" s="4"/>
    </row>
    <row r="9" spans="1:24" ht="71.25" hidden="1" customHeight="1">
      <c r="A9" s="5" t="s">
        <v>44</v>
      </c>
      <c r="B9" s="5" t="s">
        <v>45</v>
      </c>
      <c r="C9" s="4" t="s">
        <v>40</v>
      </c>
      <c r="D9" s="4" t="s">
        <v>22</v>
      </c>
      <c r="E9" s="5" t="s">
        <v>47</v>
      </c>
      <c r="F9" s="5" t="s">
        <v>50</v>
      </c>
      <c r="G9" s="5" t="s">
        <v>51</v>
      </c>
      <c r="H9" s="4" t="s">
        <v>31</v>
      </c>
      <c r="I9" s="7">
        <v>1</v>
      </c>
      <c r="J9" s="7">
        <v>1</v>
      </c>
      <c r="K9" s="7">
        <v>1</v>
      </c>
      <c r="L9" s="6">
        <v>1</v>
      </c>
      <c r="M9" s="7">
        <v>1</v>
      </c>
      <c r="N9" s="7">
        <v>1</v>
      </c>
      <c r="O9" s="7"/>
      <c r="P9" s="7"/>
      <c r="Q9" s="4"/>
      <c r="R9" s="19">
        <v>1</v>
      </c>
      <c r="X9" s="4"/>
    </row>
    <row r="10" spans="1:24" ht="71.25" customHeight="1">
      <c r="A10" s="5" t="s">
        <v>44</v>
      </c>
      <c r="B10" s="5" t="s">
        <v>52</v>
      </c>
      <c r="C10" s="4" t="s">
        <v>40</v>
      </c>
      <c r="D10" s="4" t="s">
        <v>22</v>
      </c>
      <c r="E10" s="5" t="s">
        <v>47</v>
      </c>
      <c r="F10" s="5" t="s">
        <v>53</v>
      </c>
      <c r="G10" s="5" t="s">
        <v>54</v>
      </c>
      <c r="H10" s="4" t="s">
        <v>31</v>
      </c>
      <c r="I10" s="4">
        <v>1</v>
      </c>
      <c r="J10" s="4">
        <v>1</v>
      </c>
      <c r="K10" s="4">
        <v>1</v>
      </c>
      <c r="L10" s="6">
        <v>1</v>
      </c>
      <c r="M10" s="4">
        <v>1</v>
      </c>
      <c r="N10" s="4">
        <v>1</v>
      </c>
      <c r="Q10" s="4"/>
      <c r="R10" s="19">
        <f>+Tabla118[[#This Row],[Resultado 2025 Trimestre 2]]/Tabla118[[#This Row],[Meta 2025]]</f>
        <v>1</v>
      </c>
      <c r="S10" s="5" t="s">
        <v>55</v>
      </c>
      <c r="X10" s="4"/>
    </row>
    <row r="11" spans="1:24" ht="71.25" customHeight="1">
      <c r="A11" s="5" t="s">
        <v>44</v>
      </c>
      <c r="B11" s="5" t="s">
        <v>52</v>
      </c>
      <c r="C11" s="4" t="s">
        <v>56</v>
      </c>
      <c r="D11" s="4" t="s">
        <v>22</v>
      </c>
      <c r="E11" s="5" t="s">
        <v>47</v>
      </c>
      <c r="F11" s="5" t="s">
        <v>57</v>
      </c>
      <c r="G11" s="5" t="s">
        <v>58</v>
      </c>
      <c r="H11" s="4">
        <v>4852</v>
      </c>
      <c r="I11" s="4">
        <v>5000</v>
      </c>
      <c r="J11" s="4">
        <f>+Tabla118[[#This Row],[Meta Cuatrienio]]/4</f>
        <v>1250</v>
      </c>
      <c r="K11" s="4">
        <v>448</v>
      </c>
      <c r="L11" s="6">
        <v>0.3584</v>
      </c>
      <c r="M11" s="4">
        <f>+Tabla118[[#This Row],[Meta Cuatrienio]]/4</f>
        <v>1250</v>
      </c>
      <c r="N11" s="4">
        <v>309</v>
      </c>
      <c r="Q11" s="4"/>
      <c r="R11" s="19">
        <f>+Tabla118[[#This Row],[Resultado 2025 Trimestre 2]]/Tabla118[[#This Row],[Meta 2025]]</f>
        <v>0.2472</v>
      </c>
      <c r="S11" s="5" t="s">
        <v>59</v>
      </c>
      <c r="X11" s="4"/>
    </row>
    <row r="12" spans="1:24" ht="71.25" customHeight="1">
      <c r="A12" s="5" t="s">
        <v>44</v>
      </c>
      <c r="B12" s="5" t="s">
        <v>52</v>
      </c>
      <c r="C12" s="4" t="s">
        <v>56</v>
      </c>
      <c r="D12" s="4" t="s">
        <v>22</v>
      </c>
      <c r="E12" s="5" t="s">
        <v>47</v>
      </c>
      <c r="F12" s="5" t="s">
        <v>60</v>
      </c>
      <c r="G12" s="5" t="s">
        <v>61</v>
      </c>
      <c r="H12" s="4">
        <v>1716</v>
      </c>
      <c r="I12" s="4">
        <v>1800</v>
      </c>
      <c r="J12" s="4">
        <f>+Tabla118[[#This Row],[Meta Cuatrienio]]/4</f>
        <v>450</v>
      </c>
      <c r="K12" s="4">
        <v>216</v>
      </c>
      <c r="L12" s="6">
        <v>0.48</v>
      </c>
      <c r="M12" s="4">
        <f>+Tabla118[[#This Row],[Meta Cuatrienio]]/4</f>
        <v>450</v>
      </c>
      <c r="N12" s="4">
        <v>43</v>
      </c>
      <c r="Q12" s="4"/>
      <c r="R12" s="19">
        <f>+Tabla118[[#This Row],[Resultado 2025 Trimestre 2]]/Tabla118[[#This Row],[Meta 2025]]</f>
        <v>9.555555555555556E-2</v>
      </c>
      <c r="X12" s="4"/>
    </row>
    <row r="13" spans="1:24" ht="71.25" hidden="1" customHeight="1">
      <c r="A13" s="5" t="s">
        <v>44</v>
      </c>
      <c r="B13" s="5" t="s">
        <v>45</v>
      </c>
      <c r="C13" s="4" t="s">
        <v>62</v>
      </c>
      <c r="D13" s="4" t="s">
        <v>22</v>
      </c>
      <c r="E13" s="5" t="s">
        <v>47</v>
      </c>
      <c r="F13" s="5" t="s">
        <v>63</v>
      </c>
      <c r="G13" s="5" t="s">
        <v>64</v>
      </c>
      <c r="H13" s="4">
        <v>40</v>
      </c>
      <c r="I13" s="4">
        <v>80</v>
      </c>
      <c r="J13" s="4">
        <f>+Tabla118[[#This Row],[Meta Cuatrienio]]/4</f>
        <v>20</v>
      </c>
      <c r="K13" s="4">
        <v>20</v>
      </c>
      <c r="L13" s="6">
        <v>1</v>
      </c>
      <c r="M13" s="4">
        <f>+Tabla118[[#This Row],[Meta Cuatrienio]]/4</f>
        <v>20</v>
      </c>
      <c r="N13" s="4">
        <v>6</v>
      </c>
      <c r="Q13" s="4"/>
      <c r="R13" s="19">
        <f>+Tabla118[[#This Row],[Resultado 2025 Trimestre 2]]/Tabla118[[#This Row],[Meta 2025]]</f>
        <v>0.3</v>
      </c>
      <c r="X13" s="4"/>
    </row>
    <row r="14" spans="1:24" ht="71.25" hidden="1" customHeight="1">
      <c r="A14" s="5" t="s">
        <v>44</v>
      </c>
      <c r="B14" s="5" t="s">
        <v>65</v>
      </c>
      <c r="C14" s="4" t="s">
        <v>40</v>
      </c>
      <c r="D14" s="4" t="s">
        <v>22</v>
      </c>
      <c r="E14" s="5" t="s">
        <v>47</v>
      </c>
      <c r="F14" s="5" t="s">
        <v>66</v>
      </c>
      <c r="G14" s="21" t="s">
        <v>67</v>
      </c>
      <c r="H14" s="4" t="s">
        <v>31</v>
      </c>
      <c r="I14" s="4">
        <v>8</v>
      </c>
      <c r="J14" s="5" t="s">
        <v>26</v>
      </c>
      <c r="K14" s="4" t="s">
        <v>27</v>
      </c>
      <c r="M14" s="4">
        <v>4</v>
      </c>
      <c r="N14" s="4">
        <v>0</v>
      </c>
      <c r="Q14" s="4"/>
      <c r="R14" s="19">
        <f>+Tabla118[[#This Row],[Resultado 2025 Trimestre 2]]/Tabla118[[#This Row],[Meta 2025]]</f>
        <v>0</v>
      </c>
      <c r="X14" s="4"/>
    </row>
    <row r="15" spans="1:24" ht="71.25" hidden="1" customHeight="1">
      <c r="A15" s="5" t="s">
        <v>38</v>
      </c>
      <c r="B15" s="5" t="s">
        <v>39</v>
      </c>
      <c r="C15" s="4" t="s">
        <v>68</v>
      </c>
      <c r="D15" s="4" t="s">
        <v>22</v>
      </c>
      <c r="E15" s="5" t="s">
        <v>69</v>
      </c>
      <c r="F15" s="5" t="s">
        <v>70</v>
      </c>
      <c r="G15" s="5" t="s">
        <v>71</v>
      </c>
      <c r="H15" s="4" t="s">
        <v>31</v>
      </c>
      <c r="I15" s="4">
        <v>4</v>
      </c>
      <c r="J15" s="4">
        <f>+Tabla118[[#This Row],[Meta Cuatrienio]]/4</f>
        <v>1</v>
      </c>
      <c r="K15" s="4">
        <v>3</v>
      </c>
      <c r="L15" s="6">
        <v>1</v>
      </c>
      <c r="M15" s="4">
        <f>+Tabla118[[#This Row],[Meta Cuatrienio]]/4</f>
        <v>1</v>
      </c>
      <c r="N15" s="4">
        <v>1</v>
      </c>
      <c r="Q15" s="4"/>
      <c r="R15" s="19">
        <f>+Tabla118[[#This Row],[Resultado 2025 Trimestre 2]]/Tabla118[[#This Row],[Meta 2025]]</f>
        <v>1</v>
      </c>
      <c r="X15" s="4"/>
    </row>
    <row r="16" spans="1:24" ht="71.25" hidden="1" customHeight="1">
      <c r="A16" s="5" t="s">
        <v>72</v>
      </c>
      <c r="B16" s="5" t="s">
        <v>65</v>
      </c>
      <c r="C16" s="4" t="s">
        <v>62</v>
      </c>
      <c r="D16" s="4" t="s">
        <v>73</v>
      </c>
      <c r="E16" s="5" t="s">
        <v>74</v>
      </c>
      <c r="F16" s="5" t="s">
        <v>75</v>
      </c>
      <c r="G16" s="21" t="s">
        <v>76</v>
      </c>
      <c r="H16" s="4" t="s">
        <v>31</v>
      </c>
      <c r="I16" s="4">
        <v>80</v>
      </c>
      <c r="J16" s="4">
        <v>10</v>
      </c>
      <c r="K16" s="4">
        <v>10</v>
      </c>
      <c r="L16" s="6">
        <v>1</v>
      </c>
      <c r="M16" s="4">
        <v>30</v>
      </c>
      <c r="N16" s="4">
        <v>22</v>
      </c>
      <c r="Q16" s="4"/>
      <c r="R16" s="19">
        <f>+Tabla118[[#This Row],[Resultado 2025 Trimestre 2]]/Tabla118[[#This Row],[Meta 2025]]</f>
        <v>0.73333333333333328</v>
      </c>
      <c r="X16" s="4"/>
    </row>
    <row r="17" spans="1:24" ht="71.25" hidden="1" customHeight="1">
      <c r="A17" s="5" t="s">
        <v>72</v>
      </c>
      <c r="B17" s="5" t="s">
        <v>65</v>
      </c>
      <c r="C17" s="4" t="s">
        <v>62</v>
      </c>
      <c r="D17" s="4" t="s">
        <v>73</v>
      </c>
      <c r="E17" s="5" t="s">
        <v>74</v>
      </c>
      <c r="F17" s="5" t="s">
        <v>75</v>
      </c>
      <c r="G17" s="21" t="s">
        <v>77</v>
      </c>
      <c r="H17" s="4" t="s">
        <v>31</v>
      </c>
      <c r="I17" s="4">
        <v>100</v>
      </c>
      <c r="J17" s="5" t="s">
        <v>26</v>
      </c>
      <c r="K17" s="4" t="s">
        <v>27</v>
      </c>
      <c r="M17" s="4">
        <v>50</v>
      </c>
      <c r="N17" s="4">
        <v>27</v>
      </c>
      <c r="Q17" s="4"/>
      <c r="R17" s="19">
        <f>+Tabla118[[#This Row],[Resultado 2025 Trimestre 2]]/Tabla118[[#This Row],[Meta 2025]]</f>
        <v>0.54</v>
      </c>
      <c r="X17" s="4"/>
    </row>
    <row r="18" spans="1:24" ht="71.25" hidden="1" customHeight="1">
      <c r="A18" s="5" t="s">
        <v>72</v>
      </c>
      <c r="B18" s="5" t="s">
        <v>65</v>
      </c>
      <c r="C18" s="4" t="s">
        <v>56</v>
      </c>
      <c r="D18" s="4" t="s">
        <v>78</v>
      </c>
      <c r="E18" s="5" t="s">
        <v>74</v>
      </c>
      <c r="F18" s="5" t="s">
        <v>79</v>
      </c>
      <c r="G18" s="21" t="s">
        <v>80</v>
      </c>
      <c r="H18" s="4" t="s">
        <v>31</v>
      </c>
      <c r="I18" s="4">
        <v>8</v>
      </c>
      <c r="J18" s="4">
        <f>+Tabla118[[#This Row],[Meta Cuatrienio]]/4</f>
        <v>2</v>
      </c>
      <c r="K18" s="4">
        <v>4</v>
      </c>
      <c r="L18" s="6">
        <v>1</v>
      </c>
      <c r="M18" s="4">
        <f>+Tabla118[[#This Row],[Meta Cuatrienio]]/4</f>
        <v>2</v>
      </c>
      <c r="N18" s="4">
        <v>17</v>
      </c>
      <c r="Q18" s="4"/>
      <c r="R18" s="19">
        <v>1</v>
      </c>
      <c r="X18" s="4"/>
    </row>
    <row r="19" spans="1:24" ht="71.25" hidden="1" customHeight="1">
      <c r="A19" s="5" t="s">
        <v>72</v>
      </c>
      <c r="B19" s="5" t="s">
        <v>65</v>
      </c>
      <c r="C19" s="4" t="s">
        <v>81</v>
      </c>
      <c r="D19" s="4" t="s">
        <v>82</v>
      </c>
      <c r="E19" s="5" t="s">
        <v>74</v>
      </c>
      <c r="F19" s="5" t="s">
        <v>83</v>
      </c>
      <c r="G19" s="21" t="s">
        <v>84</v>
      </c>
      <c r="H19" s="4" t="s">
        <v>31</v>
      </c>
      <c r="I19" s="4">
        <v>1</v>
      </c>
      <c r="J19" s="4">
        <v>1</v>
      </c>
      <c r="K19" s="4">
        <v>1</v>
      </c>
      <c r="L19" s="6">
        <v>1</v>
      </c>
      <c r="M19" s="4">
        <v>1</v>
      </c>
      <c r="N19" s="4">
        <v>1</v>
      </c>
      <c r="Q19" s="4"/>
      <c r="R19" s="19">
        <f>+Tabla118[[#This Row],[Resultado 2025 Trimestre 2]]/Tabla118[[#This Row],[Meta 2025]]</f>
        <v>1</v>
      </c>
      <c r="X19" s="4"/>
    </row>
    <row r="20" spans="1:24" ht="71.25" hidden="1" customHeight="1">
      <c r="A20" s="5" t="s">
        <v>72</v>
      </c>
      <c r="B20" s="5" t="s">
        <v>65</v>
      </c>
      <c r="C20" s="4" t="s">
        <v>46</v>
      </c>
      <c r="D20" s="5" t="s">
        <v>22</v>
      </c>
      <c r="E20" s="5" t="s">
        <v>85</v>
      </c>
      <c r="F20" s="5" t="s">
        <v>86</v>
      </c>
      <c r="G20" s="21" t="s">
        <v>87</v>
      </c>
      <c r="H20" s="4">
        <v>4174</v>
      </c>
      <c r="I20" s="4">
        <v>4500</v>
      </c>
      <c r="J20" s="4">
        <f>+Tabla118[[#This Row],[Meta Cuatrienio]]/4</f>
        <v>1125</v>
      </c>
      <c r="K20" s="4">
        <v>711</v>
      </c>
      <c r="L20" s="6">
        <v>0.63200000000000001</v>
      </c>
      <c r="M20" s="4">
        <f>+Tabla118[[#This Row],[Meta Cuatrienio]]/4</f>
        <v>1125</v>
      </c>
      <c r="N20" s="4">
        <v>1572</v>
      </c>
      <c r="Q20" s="4"/>
      <c r="R20" s="19">
        <v>1</v>
      </c>
      <c r="X20" s="4"/>
    </row>
    <row r="21" spans="1:24" ht="71.25" hidden="1" customHeight="1">
      <c r="A21" s="5" t="s">
        <v>72</v>
      </c>
      <c r="B21" s="5" t="s">
        <v>65</v>
      </c>
      <c r="C21" s="4" t="s">
        <v>46</v>
      </c>
      <c r="D21" s="4" t="s">
        <v>88</v>
      </c>
      <c r="E21" s="5" t="s">
        <v>85</v>
      </c>
      <c r="F21" s="5" t="s">
        <v>89</v>
      </c>
      <c r="G21" s="21" t="s">
        <v>90</v>
      </c>
      <c r="H21" s="4">
        <v>2764</v>
      </c>
      <c r="I21" s="4">
        <v>3000</v>
      </c>
      <c r="J21" s="4">
        <f>+Tabla118[[#This Row],[Meta Cuatrienio]]/4</f>
        <v>750</v>
      </c>
      <c r="K21" s="4">
        <v>492</v>
      </c>
      <c r="L21" s="6">
        <v>0.65600000000000003</v>
      </c>
      <c r="M21" s="4">
        <f>+Tabla118[[#This Row],[Meta Cuatrienio]]/4</f>
        <v>750</v>
      </c>
      <c r="N21" s="4">
        <v>1536</v>
      </c>
      <c r="Q21" s="4"/>
      <c r="R21" s="19">
        <v>1</v>
      </c>
      <c r="X21" s="4"/>
    </row>
    <row r="22" spans="1:24" ht="71.25" hidden="1" customHeight="1">
      <c r="A22" s="5" t="s">
        <v>72</v>
      </c>
      <c r="B22" s="5" t="s">
        <v>65</v>
      </c>
      <c r="C22" s="4" t="s">
        <v>46</v>
      </c>
      <c r="D22" s="4" t="s">
        <v>22</v>
      </c>
      <c r="E22" s="5" t="s">
        <v>85</v>
      </c>
      <c r="F22" s="5" t="s">
        <v>91</v>
      </c>
      <c r="G22" s="21" t="s">
        <v>92</v>
      </c>
      <c r="H22" s="4">
        <v>1414</v>
      </c>
      <c r="I22" s="4">
        <v>1500</v>
      </c>
      <c r="J22" s="4">
        <f>+Tabla118[[#This Row],[Meta Cuatrienio]]/4</f>
        <v>375</v>
      </c>
      <c r="K22" s="4">
        <v>127</v>
      </c>
      <c r="L22" s="6">
        <v>0.33866666666666667</v>
      </c>
      <c r="M22" s="4">
        <f>+Tabla118[[#This Row],[Meta Cuatrienio]]/4</f>
        <v>375</v>
      </c>
      <c r="N22" s="4">
        <v>241</v>
      </c>
      <c r="Q22" s="4"/>
      <c r="R22" s="19">
        <f>+Tabla118[[#This Row],[Resultado 2025 Trimestre 2]]/Tabla118[[#This Row],[Meta 2025]]</f>
        <v>0.64266666666666672</v>
      </c>
      <c r="X22" s="4"/>
    </row>
    <row r="23" spans="1:24" ht="71.25" hidden="1" customHeight="1">
      <c r="A23" s="5" t="s">
        <v>72</v>
      </c>
      <c r="B23" s="5" t="s">
        <v>65</v>
      </c>
      <c r="C23" s="4" t="s">
        <v>46</v>
      </c>
      <c r="D23" s="4" t="s">
        <v>82</v>
      </c>
      <c r="E23" s="5" t="s">
        <v>85</v>
      </c>
      <c r="F23" s="5" t="s">
        <v>93</v>
      </c>
      <c r="G23" s="21" t="s">
        <v>94</v>
      </c>
      <c r="H23" s="4">
        <v>432</v>
      </c>
      <c r="I23" s="4">
        <v>500</v>
      </c>
      <c r="J23" s="16" t="s">
        <v>26</v>
      </c>
      <c r="K23" s="4" t="s">
        <v>27</v>
      </c>
      <c r="M23" s="4">
        <v>250</v>
      </c>
      <c r="N23" s="4">
        <v>1044</v>
      </c>
      <c r="Q23" s="4"/>
      <c r="R23" s="19">
        <v>1</v>
      </c>
      <c r="X23" s="4"/>
    </row>
    <row r="24" spans="1:24" ht="71.25" hidden="1" customHeight="1">
      <c r="A24" s="5" t="s">
        <v>72</v>
      </c>
      <c r="B24" s="5" t="s">
        <v>65</v>
      </c>
      <c r="C24" s="4" t="s">
        <v>62</v>
      </c>
      <c r="D24" s="4" t="s">
        <v>88</v>
      </c>
      <c r="E24" s="5" t="s">
        <v>85</v>
      </c>
      <c r="F24" s="5" t="s">
        <v>95</v>
      </c>
      <c r="G24" s="21" t="s">
        <v>96</v>
      </c>
      <c r="H24" s="4" t="s">
        <v>31</v>
      </c>
      <c r="I24" s="4">
        <v>24</v>
      </c>
      <c r="J24" s="4">
        <f>+Tabla118[[#This Row],[Meta Cuatrienio]]/4</f>
        <v>6</v>
      </c>
      <c r="K24" s="4">
        <v>9</v>
      </c>
      <c r="L24" s="6">
        <v>1</v>
      </c>
      <c r="M24" s="4">
        <f>+Tabla118[[#This Row],[Meta Cuatrienio]]/4</f>
        <v>6</v>
      </c>
      <c r="N24" s="4">
        <v>1</v>
      </c>
      <c r="Q24" s="4"/>
      <c r="R24" s="19">
        <f>+Tabla118[[#This Row],[Resultado 2025 Trimestre 2]]/Tabla118[[#This Row],[Meta 2025]]</f>
        <v>0.16666666666666666</v>
      </c>
      <c r="X24" s="4"/>
    </row>
    <row r="25" spans="1:24" ht="71.25" hidden="1" customHeight="1">
      <c r="A25" s="5" t="s">
        <v>72</v>
      </c>
      <c r="B25" s="5" t="s">
        <v>65</v>
      </c>
      <c r="C25" s="4" t="s">
        <v>62</v>
      </c>
      <c r="D25" s="4" t="s">
        <v>88</v>
      </c>
      <c r="E25" s="5" t="s">
        <v>85</v>
      </c>
      <c r="F25" s="5" t="s">
        <v>97</v>
      </c>
      <c r="G25" s="21" t="s">
        <v>98</v>
      </c>
      <c r="H25" s="4">
        <v>54</v>
      </c>
      <c r="I25" s="4">
        <v>200</v>
      </c>
      <c r="J25" s="4">
        <v>11</v>
      </c>
      <c r="K25" s="4">
        <v>11</v>
      </c>
      <c r="L25" s="6">
        <v>1</v>
      </c>
      <c r="M25" s="4">
        <v>70</v>
      </c>
      <c r="N25" s="4">
        <v>12</v>
      </c>
      <c r="Q25" s="4"/>
      <c r="R25" s="19">
        <f>+Tabla118[[#This Row],[Resultado 2025 Trimestre 2]]/Tabla118[[#This Row],[Meta 2025]]</f>
        <v>0.17142857142857143</v>
      </c>
      <c r="X25" s="4"/>
    </row>
    <row r="26" spans="1:24" ht="71.25" hidden="1" customHeight="1">
      <c r="A26" s="5" t="s">
        <v>72</v>
      </c>
      <c r="B26" s="5" t="s">
        <v>65</v>
      </c>
      <c r="C26" s="4" t="s">
        <v>46</v>
      </c>
      <c r="D26" s="4" t="s">
        <v>88</v>
      </c>
      <c r="E26" s="5" t="s">
        <v>85</v>
      </c>
      <c r="F26" s="5" t="s">
        <v>99</v>
      </c>
      <c r="G26" s="21" t="s">
        <v>100</v>
      </c>
      <c r="H26" s="7">
        <v>1</v>
      </c>
      <c r="I26" s="7">
        <v>1</v>
      </c>
      <c r="J26" s="7">
        <v>1</v>
      </c>
      <c r="K26" s="7">
        <v>1</v>
      </c>
      <c r="L26" s="6">
        <v>1</v>
      </c>
      <c r="M26" s="7">
        <v>1</v>
      </c>
      <c r="N26" s="7">
        <v>1</v>
      </c>
      <c r="P26" s="7"/>
      <c r="Q26" s="4"/>
      <c r="R26" s="19">
        <f>+Tabla118[[#This Row],[Resultado 2025 Trimestre 2]]/Tabla118[[#This Row],[Meta 2025]]</f>
        <v>1</v>
      </c>
      <c r="X26" s="4"/>
    </row>
    <row r="27" spans="1:24" ht="71.25" hidden="1" customHeight="1">
      <c r="A27" s="5" t="s">
        <v>72</v>
      </c>
      <c r="B27" s="5" t="s">
        <v>65</v>
      </c>
      <c r="C27" s="4" t="s">
        <v>81</v>
      </c>
      <c r="D27" s="4" t="s">
        <v>22</v>
      </c>
      <c r="E27" s="5" t="s">
        <v>85</v>
      </c>
      <c r="F27" s="5" t="s">
        <v>101</v>
      </c>
      <c r="G27" s="21" t="s">
        <v>102</v>
      </c>
      <c r="H27" s="4" t="s">
        <v>31</v>
      </c>
      <c r="I27" s="4">
        <v>1</v>
      </c>
      <c r="J27" s="16" t="s">
        <v>26</v>
      </c>
      <c r="K27" s="4" t="s">
        <v>27</v>
      </c>
      <c r="M27" s="4">
        <v>1</v>
      </c>
      <c r="N27" s="4">
        <v>0</v>
      </c>
      <c r="Q27" s="4"/>
      <c r="R27" s="19">
        <f>+Tabla118[[#This Row],[Resultado 2025 Trimestre 2]]/Tabla118[[#This Row],[Meta 2025]]</f>
        <v>0</v>
      </c>
      <c r="X27" s="4"/>
    </row>
    <row r="28" spans="1:24" ht="71.25" customHeight="1">
      <c r="A28" s="5" t="s">
        <v>44</v>
      </c>
      <c r="B28" s="5" t="s">
        <v>52</v>
      </c>
      <c r="C28" s="4" t="s">
        <v>40</v>
      </c>
      <c r="D28" s="4" t="s">
        <v>103</v>
      </c>
      <c r="E28" s="5" t="s">
        <v>104</v>
      </c>
      <c r="F28" s="5" t="s">
        <v>105</v>
      </c>
      <c r="G28" s="5" t="s">
        <v>106</v>
      </c>
      <c r="H28" s="4" t="s">
        <v>31</v>
      </c>
      <c r="I28" s="4">
        <v>4</v>
      </c>
      <c r="J28" s="4">
        <f>+Tabla118[[#This Row],[Meta Cuatrienio]]/4</f>
        <v>1</v>
      </c>
      <c r="K28" s="4">
        <v>1</v>
      </c>
      <c r="L28" s="6">
        <v>1</v>
      </c>
      <c r="M28" s="4">
        <f>+Tabla118[[#This Row],[Meta Cuatrienio]]/4</f>
        <v>1</v>
      </c>
      <c r="N28" s="4">
        <v>2</v>
      </c>
      <c r="Q28" s="4"/>
      <c r="R28" s="19">
        <v>1</v>
      </c>
      <c r="X28" s="4"/>
    </row>
    <row r="29" spans="1:24" ht="71.25" customHeight="1">
      <c r="A29" s="5" t="s">
        <v>44</v>
      </c>
      <c r="B29" s="5" t="s">
        <v>52</v>
      </c>
      <c r="C29" s="4" t="s">
        <v>40</v>
      </c>
      <c r="D29" s="4" t="s">
        <v>103</v>
      </c>
      <c r="E29" s="5" t="s">
        <v>104</v>
      </c>
      <c r="F29" s="5" t="s">
        <v>107</v>
      </c>
      <c r="G29" s="5" t="s">
        <v>108</v>
      </c>
      <c r="H29" s="4" t="s">
        <v>31</v>
      </c>
      <c r="I29" s="4">
        <v>8</v>
      </c>
      <c r="J29" s="4">
        <f>+Tabla118[[#This Row],[Meta Cuatrienio]]/4</f>
        <v>2</v>
      </c>
      <c r="K29" s="4">
        <v>2</v>
      </c>
      <c r="L29" s="6">
        <v>1</v>
      </c>
      <c r="M29" s="4">
        <f>+Tabla118[[#This Row],[Meta Cuatrienio]]/4</f>
        <v>2</v>
      </c>
      <c r="N29" s="4">
        <v>4</v>
      </c>
      <c r="Q29" s="4"/>
      <c r="R29" s="19">
        <v>1</v>
      </c>
      <c r="X29" s="4"/>
    </row>
    <row r="30" spans="1:24" ht="71.25" customHeight="1">
      <c r="A30" s="5" t="s">
        <v>44</v>
      </c>
      <c r="B30" s="5" t="s">
        <v>52</v>
      </c>
      <c r="C30" s="4" t="s">
        <v>40</v>
      </c>
      <c r="D30" s="4" t="s">
        <v>109</v>
      </c>
      <c r="E30" s="5" t="s">
        <v>104</v>
      </c>
      <c r="F30" s="5" t="s">
        <v>110</v>
      </c>
      <c r="G30" s="5" t="s">
        <v>111</v>
      </c>
      <c r="H30" s="4" t="s">
        <v>31</v>
      </c>
      <c r="I30" s="4">
        <v>40</v>
      </c>
      <c r="J30" s="4">
        <f>+Tabla118[[#This Row],[Meta Cuatrienio]]/4</f>
        <v>10</v>
      </c>
      <c r="K30" s="4">
        <v>10</v>
      </c>
      <c r="L30" s="6">
        <v>1</v>
      </c>
      <c r="M30" s="4">
        <f>+Tabla118[[#This Row],[Meta Cuatrienio]]/4</f>
        <v>10</v>
      </c>
      <c r="N30" s="4">
        <v>2</v>
      </c>
      <c r="Q30" s="4"/>
      <c r="R30" s="19">
        <f>+Tabla118[[#This Row],[Resultado 2025 Trimestre 2]]/Tabla118[[#This Row],[Meta 2025]]</f>
        <v>0.2</v>
      </c>
      <c r="X30" s="4"/>
    </row>
    <row r="31" spans="1:24" ht="71.25" customHeight="1">
      <c r="A31" s="5" t="s">
        <v>44</v>
      </c>
      <c r="B31" s="5" t="s">
        <v>52</v>
      </c>
      <c r="C31" s="4" t="s">
        <v>40</v>
      </c>
      <c r="D31" s="4" t="s">
        <v>103</v>
      </c>
      <c r="E31" s="5" t="s">
        <v>104</v>
      </c>
      <c r="F31" s="5" t="s">
        <v>112</v>
      </c>
      <c r="G31" s="5" t="s">
        <v>113</v>
      </c>
      <c r="H31" s="4" t="s">
        <v>31</v>
      </c>
      <c r="I31" s="4">
        <v>40</v>
      </c>
      <c r="J31" s="4">
        <f>+Tabla118[[#This Row],[Meta Cuatrienio]]/4</f>
        <v>10</v>
      </c>
      <c r="K31" s="4">
        <v>10</v>
      </c>
      <c r="L31" s="6">
        <v>1</v>
      </c>
      <c r="M31" s="4">
        <f>+Tabla118[[#This Row],[Meta Cuatrienio]]/4</f>
        <v>10</v>
      </c>
      <c r="N31" s="4">
        <v>7</v>
      </c>
      <c r="Q31" s="4"/>
      <c r="R31" s="19">
        <f>+Tabla118[[#This Row],[Resultado 2025 Trimestre 2]]/Tabla118[[#This Row],[Meta 2025]]</f>
        <v>0.7</v>
      </c>
      <c r="X31" s="4"/>
    </row>
    <row r="32" spans="1:24" ht="71.25" customHeight="1">
      <c r="A32" s="5" t="s">
        <v>44</v>
      </c>
      <c r="B32" s="5" t="s">
        <v>52</v>
      </c>
      <c r="C32" s="4" t="s">
        <v>40</v>
      </c>
      <c r="D32" s="4" t="s">
        <v>73</v>
      </c>
      <c r="E32" s="5" t="s">
        <v>114</v>
      </c>
      <c r="F32" s="5" t="s">
        <v>115</v>
      </c>
      <c r="G32" s="5" t="s">
        <v>116</v>
      </c>
      <c r="H32" s="4" t="s">
        <v>31</v>
      </c>
      <c r="I32" s="4">
        <v>40</v>
      </c>
      <c r="J32" s="4">
        <f>+Tabla118[[#This Row],[Meta Cuatrienio]]/4</f>
        <v>10</v>
      </c>
      <c r="K32" s="4">
        <v>10</v>
      </c>
      <c r="L32" s="6">
        <v>1</v>
      </c>
      <c r="M32" s="4">
        <f>+Tabla118[[#This Row],[Meta Cuatrienio]]/4</f>
        <v>10</v>
      </c>
      <c r="N32" s="4">
        <v>3</v>
      </c>
      <c r="Q32" s="4"/>
      <c r="R32" s="19">
        <f>+Tabla118[[#This Row],[Resultado 2025 Trimestre 2]]/Tabla118[[#This Row],[Meta 2025]]</f>
        <v>0.3</v>
      </c>
      <c r="X32" s="4"/>
    </row>
    <row r="33" spans="1:24" ht="71.25" customHeight="1">
      <c r="A33" s="5" t="s">
        <v>44</v>
      </c>
      <c r="B33" s="5" t="s">
        <v>52</v>
      </c>
      <c r="C33" s="4" t="s">
        <v>62</v>
      </c>
      <c r="D33" s="4" t="s">
        <v>73</v>
      </c>
      <c r="E33" s="5" t="s">
        <v>114</v>
      </c>
      <c r="F33" s="5" t="s">
        <v>115</v>
      </c>
      <c r="G33" s="5" t="s">
        <v>117</v>
      </c>
      <c r="H33" s="4" t="s">
        <v>31</v>
      </c>
      <c r="I33" s="4">
        <v>20</v>
      </c>
      <c r="J33" s="4">
        <f>+Tabla118[[#This Row],[Meta Cuatrienio]]/4</f>
        <v>5</v>
      </c>
      <c r="K33" s="4">
        <v>5</v>
      </c>
      <c r="L33" s="6">
        <v>1</v>
      </c>
      <c r="M33" s="4">
        <f>+Tabla118[[#This Row],[Meta Cuatrienio]]/4</f>
        <v>5</v>
      </c>
      <c r="N33" s="4">
        <v>1</v>
      </c>
      <c r="Q33" s="4"/>
      <c r="R33" s="19">
        <f>+Tabla118[[#This Row],[Resultado 2025 Trimestre 2]]/Tabla118[[#This Row],[Meta 2025]]</f>
        <v>0.2</v>
      </c>
      <c r="X33" s="4"/>
    </row>
    <row r="34" spans="1:24" ht="71.25" customHeight="1">
      <c r="A34" s="5" t="s">
        <v>44</v>
      </c>
      <c r="B34" s="5" t="s">
        <v>52</v>
      </c>
      <c r="C34" s="4" t="s">
        <v>118</v>
      </c>
      <c r="D34" s="4" t="s">
        <v>22</v>
      </c>
      <c r="E34" s="5" t="s">
        <v>114</v>
      </c>
      <c r="F34" s="5" t="s">
        <v>119</v>
      </c>
      <c r="G34" s="5" t="s">
        <v>120</v>
      </c>
      <c r="H34" s="7">
        <v>1</v>
      </c>
      <c r="I34" s="7">
        <v>1</v>
      </c>
      <c r="J34" s="7">
        <v>1</v>
      </c>
      <c r="K34" s="4">
        <v>1</v>
      </c>
      <c r="L34" s="6">
        <v>1</v>
      </c>
      <c r="M34" s="7">
        <v>1</v>
      </c>
      <c r="N34" s="7">
        <v>1</v>
      </c>
      <c r="P34" s="7"/>
      <c r="Q34" s="4"/>
      <c r="R34" s="19">
        <f>+Tabla118[[#This Row],[Resultado 2025 Trimestre 2]]/Tabla118[[#This Row],[Meta 2025]]</f>
        <v>1</v>
      </c>
      <c r="X34" s="4"/>
    </row>
    <row r="35" spans="1:24" ht="71.25" hidden="1" customHeight="1">
      <c r="A35" s="5" t="s">
        <v>44</v>
      </c>
      <c r="B35" s="5" t="s">
        <v>65</v>
      </c>
      <c r="C35" s="4" t="s">
        <v>81</v>
      </c>
      <c r="D35" s="4" t="s">
        <v>22</v>
      </c>
      <c r="E35" s="5" t="s">
        <v>121</v>
      </c>
      <c r="F35" s="5" t="s">
        <v>122</v>
      </c>
      <c r="G35" s="21" t="s">
        <v>123</v>
      </c>
      <c r="H35" s="4">
        <v>1106</v>
      </c>
      <c r="I35" s="4">
        <v>1500</v>
      </c>
      <c r="J35" s="4">
        <f>+Tabla118[[#This Row],[Meta Cuatrienio]]/4</f>
        <v>375</v>
      </c>
      <c r="K35" s="4">
        <v>300</v>
      </c>
      <c r="L35" s="6">
        <v>0.8</v>
      </c>
      <c r="M35" s="4">
        <f>+Tabla118[[#This Row],[Meta Cuatrienio]]/4</f>
        <v>375</v>
      </c>
      <c r="N35" s="4">
        <f>156+7</f>
        <v>163</v>
      </c>
      <c r="Q35" s="4"/>
      <c r="R35" s="19">
        <f>+Tabla118[[#This Row],[Resultado 2025 Trimestre 2]]/Tabla118[[#This Row],[Meta 2025]]</f>
        <v>0.43466666666666665</v>
      </c>
      <c r="X35" s="4"/>
    </row>
    <row r="36" spans="1:24" ht="71.25" hidden="1" customHeight="1">
      <c r="A36" s="5" t="s">
        <v>44</v>
      </c>
      <c r="B36" s="5" t="s">
        <v>65</v>
      </c>
      <c r="C36" s="4" t="s">
        <v>62</v>
      </c>
      <c r="D36" s="4" t="s">
        <v>22</v>
      </c>
      <c r="E36" s="5" t="s">
        <v>121</v>
      </c>
      <c r="F36" s="5" t="s">
        <v>124</v>
      </c>
      <c r="G36" s="21" t="s">
        <v>125</v>
      </c>
      <c r="H36" s="4" t="s">
        <v>31</v>
      </c>
      <c r="I36" s="4">
        <v>8</v>
      </c>
      <c r="J36" s="4">
        <f>+Tabla118[[#This Row],[Meta Cuatrienio]]/4</f>
        <v>2</v>
      </c>
      <c r="K36" s="4">
        <v>2</v>
      </c>
      <c r="L36" s="6">
        <v>1</v>
      </c>
      <c r="M36" s="4">
        <f>+Tabla118[[#This Row],[Meta Cuatrienio]]/4</f>
        <v>2</v>
      </c>
      <c r="N36" s="4">
        <v>0</v>
      </c>
      <c r="Q36" s="4"/>
      <c r="R36" s="19">
        <f>+Tabla118[[#This Row],[Resultado 2025 Trimestre 2]]/Tabla118[[#This Row],[Meta 2025]]</f>
        <v>0</v>
      </c>
      <c r="X36" s="4"/>
    </row>
    <row r="37" spans="1:24" ht="71.25" hidden="1" customHeight="1">
      <c r="A37" s="5" t="s">
        <v>44</v>
      </c>
      <c r="B37" s="5" t="s">
        <v>65</v>
      </c>
      <c r="C37" s="4" t="s">
        <v>62</v>
      </c>
      <c r="D37" s="4" t="s">
        <v>22</v>
      </c>
      <c r="E37" s="5" t="s">
        <v>121</v>
      </c>
      <c r="F37" s="5" t="s">
        <v>126</v>
      </c>
      <c r="G37" s="21" t="s">
        <v>127</v>
      </c>
      <c r="H37" s="4" t="s">
        <v>31</v>
      </c>
      <c r="I37" s="4">
        <v>8</v>
      </c>
      <c r="J37" s="4">
        <f>+Tabla118[[#This Row],[Meta Cuatrienio]]/4</f>
        <v>2</v>
      </c>
      <c r="K37" s="4">
        <v>2</v>
      </c>
      <c r="L37" s="6">
        <v>1</v>
      </c>
      <c r="M37" s="4">
        <f>+Tabla118[[#This Row],[Meta Cuatrienio]]/4</f>
        <v>2</v>
      </c>
      <c r="N37" s="4">
        <v>2</v>
      </c>
      <c r="Q37" s="4"/>
      <c r="R37" s="19">
        <f>+Tabla118[[#This Row],[Resultado 2025 Trimestre 2]]/Tabla118[[#This Row],[Meta 2025]]</f>
        <v>1</v>
      </c>
      <c r="X37" s="4"/>
    </row>
    <row r="38" spans="1:24" ht="71.25" customHeight="1">
      <c r="A38" s="5" t="s">
        <v>72</v>
      </c>
      <c r="B38" s="5" t="s">
        <v>52</v>
      </c>
      <c r="C38" s="4" t="s">
        <v>56</v>
      </c>
      <c r="D38" s="4" t="s">
        <v>22</v>
      </c>
      <c r="E38" s="5" t="s">
        <v>128</v>
      </c>
      <c r="F38" s="5" t="s">
        <v>129</v>
      </c>
      <c r="G38" s="18" t="s">
        <v>130</v>
      </c>
      <c r="H38" s="4" t="s">
        <v>31</v>
      </c>
      <c r="I38" s="4">
        <v>20</v>
      </c>
      <c r="J38" s="5" t="s">
        <v>26</v>
      </c>
      <c r="K38" s="4" t="s">
        <v>27</v>
      </c>
      <c r="M38" s="4">
        <v>10</v>
      </c>
      <c r="N38" s="4">
        <v>3</v>
      </c>
      <c r="Q38" s="4"/>
      <c r="R38" s="19">
        <f>+Tabla118[[#This Row],[Resultado 2025 Trimestre 2]]/Tabla118[[#This Row],[Meta 2025]]</f>
        <v>0.3</v>
      </c>
      <c r="X38" s="4"/>
    </row>
    <row r="39" spans="1:24" ht="71.25" hidden="1" customHeight="1">
      <c r="A39" s="5" t="s">
        <v>72</v>
      </c>
      <c r="B39" s="5" t="s">
        <v>65</v>
      </c>
      <c r="C39" s="4" t="s">
        <v>56</v>
      </c>
      <c r="D39" s="4" t="s">
        <v>22</v>
      </c>
      <c r="E39" s="5" t="s">
        <v>128</v>
      </c>
      <c r="F39" s="5" t="s">
        <v>131</v>
      </c>
      <c r="G39" s="21" t="s">
        <v>132</v>
      </c>
      <c r="H39" s="7">
        <v>1</v>
      </c>
      <c r="I39" s="7">
        <v>1</v>
      </c>
      <c r="J39" s="7">
        <v>1</v>
      </c>
      <c r="K39" s="7">
        <v>1</v>
      </c>
      <c r="L39" s="6">
        <v>1</v>
      </c>
      <c r="M39" s="7">
        <v>1</v>
      </c>
      <c r="N39" s="7">
        <v>1</v>
      </c>
      <c r="P39" s="7"/>
      <c r="Q39" s="4"/>
      <c r="R39" s="19">
        <f>+Tabla118[[#This Row],[Resultado 2025 Trimestre 2]]/Tabla118[[#This Row],[Meta 2025]]</f>
        <v>1</v>
      </c>
      <c r="W39" s="3"/>
      <c r="X39" s="4"/>
    </row>
    <row r="40" spans="1:24" ht="71.25" hidden="1" customHeight="1">
      <c r="A40" s="5" t="s">
        <v>44</v>
      </c>
      <c r="B40" s="5" t="s">
        <v>133</v>
      </c>
      <c r="C40" s="4" t="s">
        <v>62</v>
      </c>
      <c r="D40" s="4" t="s">
        <v>78</v>
      </c>
      <c r="E40" s="5" t="s">
        <v>134</v>
      </c>
      <c r="F40" s="5" t="s">
        <v>135</v>
      </c>
      <c r="G40" s="5" t="s">
        <v>136</v>
      </c>
      <c r="H40" s="4" t="s">
        <v>31</v>
      </c>
      <c r="I40" s="4">
        <v>1</v>
      </c>
      <c r="J40" s="4">
        <v>1</v>
      </c>
      <c r="K40" s="4">
        <v>1</v>
      </c>
      <c r="L40" s="6">
        <v>1</v>
      </c>
      <c r="M40" s="4">
        <v>1</v>
      </c>
      <c r="N40" s="4">
        <v>1</v>
      </c>
      <c r="Q40" s="4"/>
      <c r="R40" s="19">
        <f>+Tabla118[[#This Row],[Resultado 2025 Trimestre 2]]/Tabla118[[#This Row],[Meta 2025]]</f>
        <v>1</v>
      </c>
      <c r="W40" s="3"/>
      <c r="X40" s="4"/>
    </row>
    <row r="41" spans="1:24" ht="71.25" customHeight="1">
      <c r="A41" s="8" t="s">
        <v>137</v>
      </c>
      <c r="B41" s="8"/>
      <c r="C41" s="9"/>
      <c r="D41" s="9"/>
      <c r="E41" s="8"/>
      <c r="F41" s="8"/>
      <c r="G41" s="22"/>
      <c r="H41" s="9"/>
      <c r="I41" s="9"/>
      <c r="J41" s="9"/>
      <c r="K41" s="9"/>
      <c r="L41" s="10">
        <f>SUBTOTAL(101,Tabla118[% Cumplimiento 2024])</f>
        <v>0.88383999999999996</v>
      </c>
      <c r="M41" s="9"/>
      <c r="N41" s="9"/>
      <c r="O41" s="9"/>
      <c r="P41" s="9"/>
      <c r="Q41" s="9"/>
      <c r="R41" s="10">
        <f>SUBTOTAL(101,Tabla118[% Cumplimiento 2025])</f>
        <v>0.54934141414141413</v>
      </c>
      <c r="S41" s="9"/>
    </row>
    <row r="42" spans="1:24" ht="71.25" customHeight="1">
      <c r="A42" s="5"/>
      <c r="B42" s="5"/>
      <c r="E42" s="5"/>
      <c r="F42" s="5"/>
      <c r="G42" s="21"/>
    </row>
    <row r="43" spans="1:24" ht="71.25" customHeight="1">
      <c r="A43" s="5"/>
      <c r="B43" s="5"/>
      <c r="E43" s="5"/>
      <c r="F43" s="5"/>
      <c r="G43" s="21"/>
    </row>
    <row r="44" spans="1:24" ht="71.25" customHeight="1">
      <c r="A44" s="5"/>
      <c r="B44" s="5"/>
      <c r="E44" s="5"/>
      <c r="F44" s="5"/>
      <c r="G44" s="21"/>
    </row>
    <row r="45" spans="1:24" ht="71.25" customHeight="1">
      <c r="A45" s="5"/>
      <c r="B45" s="5"/>
      <c r="E45" s="5"/>
      <c r="F45" s="5"/>
      <c r="G45" s="21"/>
    </row>
    <row r="46" spans="1:24" ht="71.25" customHeight="1">
      <c r="A46" s="5"/>
      <c r="B46" s="5"/>
      <c r="E46" s="5"/>
      <c r="F46" s="5"/>
      <c r="G46" s="21"/>
    </row>
    <row r="47" spans="1:24" ht="71.25" customHeight="1">
      <c r="A47" s="5"/>
      <c r="B47" s="5"/>
      <c r="E47" s="5"/>
      <c r="F47" s="5"/>
      <c r="G47" s="21"/>
    </row>
    <row r="48" spans="1:24" ht="71.25" customHeight="1">
      <c r="A48" s="5"/>
      <c r="B48" s="5"/>
      <c r="E48" s="5"/>
      <c r="F48" s="5"/>
      <c r="G48" s="21"/>
    </row>
    <row r="49" spans="1:7" ht="71.25" customHeight="1">
      <c r="A49" s="5"/>
      <c r="B49" s="5"/>
      <c r="E49" s="5"/>
      <c r="F49" s="5"/>
      <c r="G49" s="21"/>
    </row>
    <row r="50" spans="1:7" ht="71.25" customHeight="1">
      <c r="A50" s="5"/>
      <c r="B50" s="5"/>
      <c r="E50" s="5"/>
      <c r="F50" s="5"/>
      <c r="G50" s="21"/>
    </row>
    <row r="51" spans="1:7" ht="71.25" customHeight="1">
      <c r="A51" s="5"/>
      <c r="B51" s="5"/>
      <c r="E51" s="5"/>
      <c r="F51" s="5"/>
      <c r="G51" s="21"/>
    </row>
    <row r="52" spans="1:7" ht="71.25" customHeight="1">
      <c r="A52" s="5"/>
      <c r="B52" s="5"/>
      <c r="E52" s="5"/>
      <c r="F52" s="5"/>
      <c r="G52" s="21"/>
    </row>
    <row r="53" spans="1:7" ht="71.25" customHeight="1">
      <c r="A53" s="5"/>
      <c r="B53" s="5"/>
    </row>
  </sheetData>
  <phoneticPr fontId="3" type="noConversion"/>
  <conditionalFormatting sqref="R2:R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disablePrompts="1" count="3">
    <dataValidation type="list" allowBlank="1" showInputMessage="1" showErrorMessage="1" sqref="E42:E53" xr:uid="{1D52AC5D-8048-46E8-B671-FA02DEF389A0}">
      <formula1>$A$40:$A$40</formula1>
    </dataValidation>
    <dataValidation type="list" allowBlank="1" showInputMessage="1" showErrorMessage="1" sqref="C53:D53" xr:uid="{365DAD9F-EF17-4B5A-8440-4087244CED55}">
      <formula1>$C$45:$C$57</formula1>
    </dataValidation>
    <dataValidation type="list" allowBlank="1" showInputMessage="1" showErrorMessage="1" sqref="C42:D52" xr:uid="{96EA7793-C95A-4DF5-B03E-EBD07F9B8B4E}">
      <formula1>$C$42:$C$48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6F72-435A-4A56-8005-D340EF723FBE}">
  <sheetPr codeName="Hoja9"/>
  <dimension ref="A1:U26"/>
  <sheetViews>
    <sheetView topLeftCell="E1" zoomScale="70" zoomScaleNormal="70" workbookViewId="0">
      <selection activeCell="W4" sqref="W4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162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5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+SUM(Tabla134678910[[#This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8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+SUM(Tabla134678910[[#This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+SUM(Tabla134678910[[#This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+SUM(Tabla134678910[[#This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8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+SUM(Tabla134678910[[#This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10</v>
      </c>
      <c r="L7" s="4"/>
      <c r="O7" s="4"/>
      <c r="Q7" s="4"/>
      <c r="T7" s="15">
        <f>+SUM(Tabla134678910[[#This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+SUM(Tabla134678910[[#This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+SUM(Tabla134678910[[#This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+SUM(Tabla134678910[[#This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+SUM(Tabla134678910[[#This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+SUM(Tabla134678910[[#This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+SUM(Tabla134678910[[#This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SUBTOTAL(109,Tabla134678910[Comuna 6])</f>
        <v>44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+Tabla134678910[[#Totals],[Comuna 6]]/12</f>
        <v>3.6666666666666665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B15:C25" xr:uid="{50106B73-9C3C-49D4-B19D-E7F3BF7C2E73}">
      <formula1>$B$15:$B$21</formula1>
    </dataValidation>
    <dataValidation type="list" allowBlank="1" showInputMessage="1" showErrorMessage="1" sqref="B26:C26" xr:uid="{C3631514-00EE-4294-A83E-C918628A347D}">
      <formula1>$B$18:$B$30</formula1>
    </dataValidation>
    <dataValidation type="list" allowBlank="1" showInputMessage="1" showErrorMessage="1" sqref="D15:D26" xr:uid="{0AACE886-8A8D-4991-AC41-CC65018989E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9225-D2E5-426F-8D7A-0B7FC269D3F1}">
  <sheetPr codeName="Hoja10"/>
  <dimension ref="A1:U26"/>
  <sheetViews>
    <sheetView topLeftCell="E1" zoomScale="70" zoomScaleNormal="70" workbookViewId="0">
      <selection activeCell="I2" sqref="I2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163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1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+SUM(Tabla13467891011[[#This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1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+SUM(Tabla13467891011[[#This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+SUM(Tabla13467891011[[#This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+SUM(Tabla13467891011[[#This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+SUM(Tabla13467891011[[#This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1</v>
      </c>
      <c r="L7" s="4"/>
      <c r="O7" s="4"/>
      <c r="Q7" s="4"/>
      <c r="T7" s="15">
        <f>+SUM(Tabla13467891011[[#This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+SUM(Tabla13467891011[[#This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+SUM(Tabla13467891011[[#This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+SUM(Tabla13467891011[[#This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+SUM(Tabla13467891011[[#This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+SUM(Tabla13467891011[[#This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+SUM(Tabla13467891011[[#This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SUBTOTAL(109,Tabla13467891011[Comuna 7])</f>
        <v>12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+Tabla13467891011[[#Totals],[Comuna 7]]/12</f>
        <v>1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D15:D26" xr:uid="{EA97C175-C989-485D-8C18-B019F9A72B39}">
      <formula1>#REF!</formula1>
    </dataValidation>
    <dataValidation type="list" allowBlank="1" showInputMessage="1" showErrorMessage="1" sqref="B26:C26" xr:uid="{B4DCCD70-564B-44FC-8206-D44FF6D7DD08}">
      <formula1>$B$18:$B$30</formula1>
    </dataValidation>
    <dataValidation type="list" allowBlank="1" showInputMessage="1" showErrorMessage="1" sqref="B15:C25" xr:uid="{28919481-1383-49BE-8DB7-D9C09D23A5AF}">
      <formula1>$B$15:$B$21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EDD4-DE2F-449E-ACD7-9275A9E5A706}">
  <sheetPr codeName="Hoja11"/>
  <dimension ref="A1:U26"/>
  <sheetViews>
    <sheetView topLeftCell="E1" zoomScale="70" zoomScaleNormal="70" workbookViewId="0">
      <selection activeCell="G2" sqref="G2:G13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164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1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+SUM(Tabla1346789101112[[#This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1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+SUM(Tabla1346789101112[[#This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+SUM(Tabla1346789101112[[#This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+SUM(Tabla1346789101112[[#This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+SUM(Tabla1346789101112[[#This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3</v>
      </c>
      <c r="L7" s="4"/>
      <c r="O7" s="4"/>
      <c r="Q7" s="4"/>
      <c r="T7" s="15">
        <f>+SUM(Tabla1346789101112[[#This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+SUM(Tabla1346789101112[[#This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+SUM(Tabla1346789101112[[#This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+SUM(Tabla1346789101112[[#This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+SUM(Tabla1346789101112[[#This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+SUM(Tabla1346789101112[[#This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+SUM(Tabla1346789101112[[#This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SUBTOTAL(109,Tabla1346789101112[Comuna 8])</f>
        <v>14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+Tabla1346789101112[[#Totals],[Comuna 8]]/12</f>
        <v>1.1666666666666667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B15:C25" xr:uid="{34A10B8F-F40F-4BAC-B5F5-E0C586869A9C}">
      <formula1>$B$15:$B$21</formula1>
    </dataValidation>
    <dataValidation type="list" allowBlank="1" showInputMessage="1" showErrorMessage="1" sqref="B26:C26" xr:uid="{27740CD7-F23C-4B7E-8E63-B6007C5FBF2A}">
      <formula1>$B$18:$B$30</formula1>
    </dataValidation>
    <dataValidation type="list" allowBlank="1" showInputMessage="1" showErrorMessage="1" sqref="D15:D26" xr:uid="{0D1AC81C-7BCD-47D2-A8CB-C72B125F5CD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B63D-1E8A-4BFD-98EE-DB5E251CA8A9}">
  <sheetPr codeName="Hoja12"/>
  <dimension ref="A1:U26"/>
  <sheetViews>
    <sheetView topLeftCell="E1" zoomScale="70" zoomScaleNormal="70" workbookViewId="0">
      <selection activeCell="G2" sqref="G2:G13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165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2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+SUM(Tabla134678910111213[[#This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+SUM(Tabla134678910111213[[#This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+SUM(Tabla134678910111213[[#This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+SUM(Tabla134678910111213[[#This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3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+SUM(Tabla134678910111213[[#This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2</v>
      </c>
      <c r="L7" s="4"/>
      <c r="O7" s="4"/>
      <c r="Q7" s="4"/>
      <c r="T7" s="15">
        <f>+SUM(Tabla134678910111213[[#This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2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+SUM(Tabla134678910111213[[#This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+SUM(Tabla134678910111213[[#This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+SUM(Tabla134678910111213[[#This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+SUM(Tabla134678910111213[[#This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+SUM(Tabla134678910111213[[#This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+SUM(Tabla134678910111213[[#This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SUBTOTAL(109,Tabla134678910111213[Comuna 9])</f>
        <v>19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+Tabla134678910111213[[#Totals],[Comuna 9]]/12</f>
        <v>1.5833333333333333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D15:D26" xr:uid="{30E3F3C7-2F87-4627-BE2B-DB8AB8DAA615}">
      <formula1>#REF!</formula1>
    </dataValidation>
    <dataValidation type="list" allowBlank="1" showInputMessage="1" showErrorMessage="1" sqref="B26:C26" xr:uid="{AB518177-282D-449C-8883-4A4785CC69A8}">
      <formula1>$B$18:$B$30</formula1>
    </dataValidation>
    <dataValidation type="list" allowBlank="1" showInputMessage="1" showErrorMessage="1" sqref="B15:C25" xr:uid="{353F26A4-2650-4D38-8CDE-42D2644C6212}">
      <formula1>$B$15:$B$21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FC52-EFF1-4DB0-99C2-1073CFC49C97}">
  <sheetPr codeName="Hoja13"/>
  <dimension ref="A1:U26"/>
  <sheetViews>
    <sheetView topLeftCell="E1" zoomScale="70" zoomScaleNormal="70" workbookViewId="0">
      <selection activeCell="G2" sqref="G2:G13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166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2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+SUM(Tabla13467891011121314[[#This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2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+SUM(Tabla13467891011121314[[#This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+SUM(Tabla13467891011121314[[#This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+SUM(Tabla13467891011121314[[#This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2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+SUM(Tabla13467891011121314[[#This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2</v>
      </c>
      <c r="L7" s="4"/>
      <c r="O7" s="4"/>
      <c r="Q7" s="4"/>
      <c r="T7" s="15">
        <f>+SUM(Tabla13467891011121314[[#This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2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+SUM(Tabla13467891011121314[[#This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+SUM(Tabla13467891011121314[[#This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+SUM(Tabla13467891011121314[[#This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+SUM(Tabla13467891011121314[[#This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+SUM(Tabla13467891011121314[[#This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+SUM(Tabla13467891011121314[[#This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SUBTOTAL(109,Tabla13467891011121314[Comuna 10])</f>
        <v>17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+Tabla13467891011121314[[#Totals],[Comuna 10]]/12</f>
        <v>1.4166666666666667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B15:C25" xr:uid="{8148E671-A5A4-44D5-9F65-E80E5132805C}">
      <formula1>$B$15:$B$21</formula1>
    </dataValidation>
    <dataValidation type="list" allowBlank="1" showInputMessage="1" showErrorMessage="1" sqref="B26:C26" xr:uid="{264D13AF-412E-41B5-A686-DB3EFDF7869E}">
      <formula1>$B$18:$B$30</formula1>
    </dataValidation>
    <dataValidation type="list" allowBlank="1" showInputMessage="1" showErrorMessage="1" sqref="D15:D26" xr:uid="{A7768F6E-1CF5-4E52-BB3F-D23D1A013012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69D87-9518-453A-AEDD-E6254B25F214}">
  <sheetPr codeName="Hoja14"/>
  <dimension ref="A1:U26"/>
  <sheetViews>
    <sheetView topLeftCell="E1" zoomScale="70" zoomScaleNormal="70" workbookViewId="0">
      <selection activeCell="G2" sqref="G2:G13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167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+SUM(Tabla1346789101112131415[[#This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0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+SUM(Tabla1346789101112131415[[#This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+SUM(Tabla1346789101112131415[[#This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+SUM(Tabla1346789101112131415[[#This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0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+SUM(Tabla1346789101112131415[[#This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0</v>
      </c>
      <c r="L7" s="4"/>
      <c r="O7" s="4"/>
      <c r="Q7" s="4"/>
      <c r="T7" s="15">
        <f>+SUM(Tabla1346789101112131415[[#This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+SUM(Tabla1346789101112131415[[#This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+SUM(Tabla1346789101112131415[[#This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+SUM(Tabla1346789101112131415[[#This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+SUM(Tabla1346789101112131415[[#This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+SUM(Tabla1346789101112131415[[#This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+SUM(Tabla1346789101112131415[[#This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SUBTOTAL(109,Tabla1346789101112131415[Comuna 11])</f>
        <v>8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+Tabla1346789101112131415[[#Totals],[Comuna 11]]/12</f>
        <v>0.66666666666666663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D15:D26" xr:uid="{C72048C2-206E-4BF9-9509-10C214CC88AA}">
      <formula1>#REF!</formula1>
    </dataValidation>
    <dataValidation type="list" allowBlank="1" showInputMessage="1" showErrorMessage="1" sqref="B26:C26" xr:uid="{3856892F-F20E-47C8-B9BD-E42C841888A2}">
      <formula1>$B$18:$B$30</formula1>
    </dataValidation>
    <dataValidation type="list" allowBlank="1" showInputMessage="1" showErrorMessage="1" sqref="B15:C25" xr:uid="{1DC16845-0FE5-4793-BE9C-58C473A56164}">
      <formula1>$B$15:$B$21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9E65-0DBD-4F32-8112-EBADBE3582CB}">
  <sheetPr codeName="Hoja15"/>
  <dimension ref="A1:U26"/>
  <sheetViews>
    <sheetView topLeftCell="E1" zoomScale="70" zoomScaleNormal="70" workbookViewId="0">
      <selection activeCell="G2" sqref="G2:G13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168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1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+SUM(Tabla134678910111213141516[[#This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1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+SUM(Tabla134678910111213141516[[#This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+SUM(Tabla134678910111213141516[[#This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+SUM(Tabla134678910111213141516[[#This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+SUM(Tabla134678910111213141516[[#This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1</v>
      </c>
      <c r="L7" s="4"/>
      <c r="O7" s="4"/>
      <c r="Q7" s="4"/>
      <c r="T7" s="15">
        <f>+SUM(Tabla134678910111213141516[[#This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+SUM(Tabla134678910111213141516[[#This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+SUM(Tabla134678910111213141516[[#This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+SUM(Tabla134678910111213141516[[#This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+SUM(Tabla134678910111213141516[[#This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+SUM(Tabla134678910111213141516[[#This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+SUM(Tabla134678910111213141516[[#This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SUBTOTAL(109,Tabla134678910111213141516[Comuna 12])</f>
        <v>12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+Tabla134678910111213141516[[#Totals],[Comuna 12]]/12</f>
        <v>1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B15:C25" xr:uid="{DA9346B4-909A-4E1F-84D9-88581AAF69A8}">
      <formula1>$B$15:$B$21</formula1>
    </dataValidation>
    <dataValidation type="list" allowBlank="1" showInputMessage="1" showErrorMessage="1" sqref="B26:C26" xr:uid="{314429CE-07A5-4ED2-A659-AA2F23AB2ACA}">
      <formula1>$B$18:$B$30</formula1>
    </dataValidation>
    <dataValidation type="list" allowBlank="1" showInputMessage="1" showErrorMessage="1" sqref="D15:D26" xr:uid="{1F530DC5-A69C-4A58-9206-2DF7B173631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FE57-A7AC-4272-91A1-0213AF3C6665}">
  <sheetPr codeName="Hoja16"/>
  <dimension ref="A1:U26"/>
  <sheetViews>
    <sheetView topLeftCell="E1" zoomScale="70" zoomScaleNormal="70" workbookViewId="0">
      <selection activeCell="I4" sqref="I4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174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2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+SUM(Tabla13467891011121314151617[[#This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+SUM(Tabla13467891011121314151617[[#This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 t="s">
        <v>171</v>
      </c>
      <c r="L4" s="4"/>
      <c r="O4" s="4"/>
      <c r="Q4" s="4"/>
      <c r="T4" s="15">
        <f>+SUM(Tabla13467891011121314151617[[#This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+SUM(Tabla13467891011121314151617[[#This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3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+SUM(Tabla13467891011121314151617[[#This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3</v>
      </c>
      <c r="L7" s="4"/>
      <c r="O7" s="4"/>
      <c r="Q7" s="4"/>
      <c r="T7" s="15">
        <f>+SUM(Tabla13467891011121314151617[[#This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2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+SUM(Tabla13467891011121314151617[[#This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4"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+SUM(Tabla13467891011121314151617[[#This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4">
        <v>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+SUM(Tabla13467891011121314151617[[#This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0</v>
      </c>
      <c r="L11" s="4"/>
      <c r="O11" s="4"/>
      <c r="Q11" s="4"/>
      <c r="T11" s="15">
        <f>+SUM(Tabla13467891011121314151617[[#This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+SUM(Tabla13467891011121314151617[[#This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+SUM(Tabla13467891011121314151617[[#This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SUBTOTAL(109,Tabla13467891011121314151617[Comuna Rural])</f>
        <v>14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+Tabla13467891011121314151617[[#Totals],[Comuna Rural]]/12</f>
        <v>1.1666666666666667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D15:D26" xr:uid="{64B6F8B5-8D63-41CD-A712-7F35F1E65AEE}">
      <formula1>#REF!</formula1>
    </dataValidation>
    <dataValidation type="list" allowBlank="1" showInputMessage="1" showErrorMessage="1" sqref="B26:C26" xr:uid="{C7E3993B-BD50-468A-8B8C-65D4BFD56FB1}">
      <formula1>$B$18:$B$30</formula1>
    </dataValidation>
    <dataValidation type="list" allowBlank="1" showInputMessage="1" showErrorMessage="1" sqref="B15:C25" xr:uid="{693CBBDD-836F-43E8-A986-D0970E24D21D}">
      <formula1>$B$15:$B$21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FA13F-26C5-422E-BC62-5D1DC9C565FC}">
  <dimension ref="A1:Q20"/>
  <sheetViews>
    <sheetView zoomScale="70" zoomScaleNormal="70" workbookViewId="0">
      <pane xSplit="3" topLeftCell="D1" activePane="topRight" state="frozen"/>
      <selection pane="topRight" activeCell="F3" sqref="F3"/>
    </sheetView>
  </sheetViews>
  <sheetFormatPr defaultColWidth="11.42578125" defaultRowHeight="71.25" customHeight="1"/>
  <cols>
    <col min="1" max="1" width="23.5703125" style="4" bestFit="1" customWidth="1"/>
    <col min="2" max="2" width="43.42578125" style="4" bestFit="1" customWidth="1"/>
    <col min="3" max="3" width="39.5703125" style="4" customWidth="1"/>
    <col min="4" max="4" width="11.42578125" style="4" customWidth="1"/>
    <col min="5" max="6" width="18.5703125" style="4" customWidth="1"/>
    <col min="7" max="7" width="18.5703125" style="3" customWidth="1"/>
    <col min="8" max="10" width="18.5703125" style="4" customWidth="1"/>
    <col min="11" max="11" width="8.5703125" style="4" customWidth="1"/>
    <col min="12" max="12" width="11.42578125" style="4"/>
    <col min="13" max="13" width="42.28515625" style="4" customWidth="1"/>
    <col min="14" max="14" width="42.28515625" style="3" bestFit="1" customWidth="1"/>
    <col min="15" max="16384" width="11.42578125" style="4"/>
  </cols>
  <sheetData>
    <row r="1" spans="1:17" ht="71.25" customHeight="1">
      <c r="A1" s="1" t="s">
        <v>4</v>
      </c>
      <c r="B1" s="1" t="s">
        <v>5</v>
      </c>
      <c r="C1" s="1" t="s">
        <v>6</v>
      </c>
      <c r="D1" s="1" t="s">
        <v>138</v>
      </c>
      <c r="E1" s="1" t="s">
        <v>139</v>
      </c>
      <c r="F1" s="1" t="s">
        <v>140</v>
      </c>
      <c r="G1" s="1" t="s">
        <v>141</v>
      </c>
      <c r="H1" s="2" t="s">
        <v>142</v>
      </c>
      <c r="I1" s="17" t="s">
        <v>143</v>
      </c>
      <c r="J1" s="11" t="s">
        <v>144</v>
      </c>
      <c r="M1" s="3"/>
      <c r="N1" s="4"/>
    </row>
    <row r="2" spans="1:17" ht="71.25" customHeight="1">
      <c r="A2" s="5" t="s">
        <v>85</v>
      </c>
      <c r="B2" s="5" t="s">
        <v>95</v>
      </c>
      <c r="C2" s="5" t="s">
        <v>96</v>
      </c>
      <c r="G2" s="4"/>
      <c r="N2" s="4"/>
    </row>
    <row r="3" spans="1:17" ht="71.25" customHeight="1">
      <c r="A3" s="5"/>
      <c r="B3" s="5"/>
      <c r="C3" s="5"/>
      <c r="G3" s="4"/>
      <c r="N3" s="4"/>
    </row>
    <row r="4" spans="1:17" ht="71.25" customHeight="1">
      <c r="A4" s="5" t="s">
        <v>85</v>
      </c>
      <c r="B4" s="5" t="s">
        <v>101</v>
      </c>
      <c r="C4" s="5" t="s">
        <v>102</v>
      </c>
      <c r="G4" s="4"/>
      <c r="N4" s="4"/>
    </row>
    <row r="5" spans="1:17" ht="71.25" customHeight="1">
      <c r="A5" s="5" t="s">
        <v>74</v>
      </c>
      <c r="B5" s="5" t="s">
        <v>75</v>
      </c>
      <c r="C5" s="5" t="s">
        <v>76</v>
      </c>
      <c r="G5" s="4"/>
      <c r="N5" s="4"/>
    </row>
    <row r="6" spans="1:17" ht="71.25" customHeight="1">
      <c r="A6" s="5" t="s">
        <v>74</v>
      </c>
      <c r="B6" s="5" t="s">
        <v>75</v>
      </c>
      <c r="C6" s="5" t="s">
        <v>77</v>
      </c>
      <c r="G6" s="4"/>
      <c r="N6" s="4"/>
    </row>
    <row r="7" spans="1:17" ht="71.25" customHeight="1">
      <c r="A7" s="5" t="s">
        <v>74</v>
      </c>
      <c r="B7" s="5" t="s">
        <v>79</v>
      </c>
      <c r="C7" s="5" t="s">
        <v>80</v>
      </c>
      <c r="G7" s="4"/>
      <c r="N7" s="4"/>
    </row>
    <row r="8" spans="1:17" ht="71.25" customHeight="1">
      <c r="A8" s="5"/>
      <c r="B8" s="5"/>
      <c r="C8" s="5"/>
    </row>
    <row r="9" spans="1:17" ht="71.25" customHeight="1">
      <c r="A9" s="5"/>
      <c r="B9" s="5"/>
      <c r="C9" s="5"/>
    </row>
    <row r="10" spans="1:17" ht="71.25" customHeight="1">
      <c r="A10" s="5"/>
      <c r="B10" s="5"/>
      <c r="C10" s="5"/>
    </row>
    <row r="11" spans="1:17" ht="71.25" customHeight="1">
      <c r="A11" s="5"/>
      <c r="B11" s="5"/>
      <c r="C11" s="5"/>
    </row>
    <row r="12" spans="1:17" ht="71.25" customHeight="1">
      <c r="A12" s="5"/>
      <c r="B12" s="5"/>
      <c r="C12" s="5"/>
    </row>
    <row r="13" spans="1:17" ht="71.25" customHeight="1">
      <c r="A13" s="5"/>
      <c r="B13" s="5"/>
      <c r="C13" s="5"/>
    </row>
    <row r="14" spans="1:17" ht="71.25" customHeight="1">
      <c r="A14" s="5"/>
      <c r="B14" s="5"/>
      <c r="C14" s="5"/>
    </row>
    <row r="15" spans="1:17" ht="71.25" customHeight="1">
      <c r="A15" s="5"/>
      <c r="B15" s="5"/>
      <c r="C15" s="5"/>
    </row>
    <row r="16" spans="1:17" customFormat="1" ht="71.25" customHeight="1">
      <c r="A16" s="5"/>
      <c r="B16" s="5"/>
      <c r="C16" s="5"/>
      <c r="D16" s="4"/>
      <c r="E16" s="4"/>
      <c r="F16" s="4"/>
      <c r="G16" s="3"/>
      <c r="H16" s="4"/>
      <c r="I16" s="4"/>
      <c r="J16" s="4"/>
      <c r="K16" s="4"/>
      <c r="L16" s="4"/>
      <c r="M16" s="4"/>
      <c r="N16" s="3"/>
      <c r="O16" s="4"/>
      <c r="P16" s="4"/>
      <c r="Q16" s="4"/>
    </row>
    <row r="17" spans="1:17" customFormat="1" ht="71.25" customHeight="1">
      <c r="A17" s="5"/>
      <c r="B17" s="5"/>
      <c r="C17" s="5"/>
      <c r="D17" s="4"/>
      <c r="E17" s="4"/>
      <c r="F17" s="4"/>
      <c r="G17" s="3"/>
      <c r="H17" s="4"/>
      <c r="I17" s="4"/>
      <c r="J17" s="4"/>
      <c r="K17" s="4"/>
      <c r="L17" s="4"/>
      <c r="M17" s="4"/>
      <c r="N17" s="3"/>
      <c r="O17" s="4"/>
      <c r="P17" s="4"/>
      <c r="Q17" s="4"/>
    </row>
    <row r="18" spans="1:17" customFormat="1" ht="71.25" customHeight="1">
      <c r="A18" s="5"/>
      <c r="B18" s="5"/>
      <c r="C18" s="5"/>
      <c r="D18" s="4"/>
      <c r="E18" s="4"/>
      <c r="F18" s="4"/>
      <c r="G18" s="3"/>
      <c r="H18" s="4"/>
      <c r="I18" s="4"/>
      <c r="J18" s="4"/>
      <c r="K18" s="4"/>
      <c r="L18" s="4"/>
      <c r="M18" s="4"/>
      <c r="N18" s="3"/>
      <c r="O18" s="4"/>
      <c r="P18" s="4"/>
      <c r="Q18" s="4"/>
    </row>
    <row r="19" spans="1:17" customFormat="1" ht="71.25" customHeight="1">
      <c r="A19" s="4"/>
      <c r="B19" s="4"/>
      <c r="C19" s="4"/>
      <c r="D19" s="4"/>
      <c r="E19" s="4"/>
      <c r="F19" s="4"/>
      <c r="G19" s="3"/>
      <c r="H19" s="4"/>
      <c r="I19" s="4"/>
      <c r="J19" s="4"/>
      <c r="K19" s="4"/>
      <c r="L19" s="4"/>
      <c r="M19" s="4"/>
      <c r="N19" s="3"/>
      <c r="O19" s="4"/>
      <c r="P19" s="4"/>
      <c r="Q19" s="4"/>
    </row>
    <row r="20" spans="1:17" customFormat="1" ht="71.25" customHeight="1">
      <c r="A20" s="4"/>
      <c r="B20" s="4"/>
      <c r="C20" s="4"/>
      <c r="D20" s="4"/>
      <c r="E20" s="4"/>
      <c r="F20" s="4"/>
      <c r="G20" s="3"/>
      <c r="H20" s="4"/>
      <c r="I20" s="4"/>
      <c r="J20" s="4"/>
      <c r="K20" s="4"/>
      <c r="L20" s="4"/>
      <c r="M20" s="4"/>
      <c r="N20" s="3"/>
      <c r="O20" s="4"/>
      <c r="P20" s="4"/>
      <c r="Q20" s="4"/>
    </row>
  </sheetData>
  <dataValidations count="1">
    <dataValidation type="list" allowBlank="1" showInputMessage="1" showErrorMessage="1" sqref="A8:A19" xr:uid="{5DED5CC2-D0F8-4DF6-A076-CFD0A732489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9B07-D1A9-449A-9BB1-767CF89D6E7A}">
  <sheetPr codeName="Hoja2"/>
  <dimension ref="A1:AH53"/>
  <sheetViews>
    <sheetView topLeftCell="A24" zoomScale="70" zoomScaleNormal="70" workbookViewId="0">
      <selection activeCell="F24" sqref="F24"/>
    </sheetView>
  </sheetViews>
  <sheetFormatPr defaultColWidth="11.42578125" defaultRowHeight="71.25" customHeight="1"/>
  <cols>
    <col min="1" max="2" width="28.28515625" style="4" customWidth="1"/>
    <col min="3" max="3" width="20.42578125" style="4" customWidth="1"/>
    <col min="4" max="4" width="18.85546875" style="4" customWidth="1"/>
    <col min="5" max="5" width="24.85546875" style="4" bestFit="1" customWidth="1"/>
    <col min="6" max="7" width="39.5703125" style="4" customWidth="1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1" max="16384" width="11.42578125" style="4"/>
  </cols>
  <sheetData>
    <row r="1" spans="1:34" ht="71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1" t="s">
        <v>157</v>
      </c>
      <c r="V1" s="1" t="s">
        <v>158</v>
      </c>
      <c r="W1" s="1" t="s">
        <v>159</v>
      </c>
      <c r="X1" s="1" t="s">
        <v>160</v>
      </c>
      <c r="Y1" s="1" t="s">
        <v>161</v>
      </c>
      <c r="Z1" s="1" t="s">
        <v>162</v>
      </c>
      <c r="AA1" s="1" t="s">
        <v>163</v>
      </c>
      <c r="AB1" s="1" t="s">
        <v>164</v>
      </c>
      <c r="AC1" s="1" t="s">
        <v>165</v>
      </c>
      <c r="AD1" s="1" t="s">
        <v>166</v>
      </c>
      <c r="AE1" s="1" t="s">
        <v>167</v>
      </c>
      <c r="AF1" s="1" t="s">
        <v>168</v>
      </c>
      <c r="AG1" s="1" t="s">
        <v>169</v>
      </c>
      <c r="AH1" s="11" t="s">
        <v>170</v>
      </c>
    </row>
    <row r="2" spans="1:34" ht="71.25" hidden="1" customHeight="1">
      <c r="A2" s="5" t="s">
        <v>72</v>
      </c>
      <c r="B2" s="5" t="str">
        <f>+_xlfn.XLOOKUP(Tabla13[[#This Row],[Indicador]],'2025'!G:G,'2025'!B:B)</f>
        <v>Unidad Derechos Humanos</v>
      </c>
      <c r="C2" s="4" t="s">
        <v>46</v>
      </c>
      <c r="D2" s="5" t="s">
        <v>22</v>
      </c>
      <c r="E2" s="5" t="s">
        <v>85</v>
      </c>
      <c r="F2" s="5" t="s">
        <v>86</v>
      </c>
      <c r="G2" s="5" t="s">
        <v>87</v>
      </c>
      <c r="H2" s="15">
        <v>94</v>
      </c>
      <c r="I2" s="15">
        <v>94</v>
      </c>
      <c r="J2" s="15">
        <v>94</v>
      </c>
      <c r="K2" s="15">
        <v>94</v>
      </c>
      <c r="L2" s="15">
        <v>94</v>
      </c>
      <c r="M2" s="15">
        <v>94</v>
      </c>
      <c r="N2" s="15">
        <v>94</v>
      </c>
      <c r="O2" s="15">
        <v>94</v>
      </c>
      <c r="P2" s="15">
        <v>94</v>
      </c>
      <c r="Q2" s="15">
        <v>94</v>
      </c>
      <c r="R2" s="15">
        <v>94</v>
      </c>
      <c r="S2" s="15">
        <v>94</v>
      </c>
      <c r="T2" s="15">
        <f>+SUM(Tabla13[[#This Row],[Mes 1]:[Mes 12]])</f>
        <v>1128</v>
      </c>
      <c r="U2" s="4" t="s">
        <v>171</v>
      </c>
      <c r="V2" s="4" t="s">
        <v>171</v>
      </c>
      <c r="W2" s="4" t="s">
        <v>171</v>
      </c>
      <c r="X2" s="4" t="s">
        <v>171</v>
      </c>
      <c r="Y2" s="4" t="s">
        <v>171</v>
      </c>
      <c r="Z2" s="4" t="s">
        <v>171</v>
      </c>
      <c r="AA2" s="4" t="s">
        <v>171</v>
      </c>
      <c r="AB2" s="4" t="s">
        <v>171</v>
      </c>
      <c r="AC2" s="4" t="s">
        <v>171</v>
      </c>
      <c r="AD2" s="4" t="s">
        <v>171</v>
      </c>
      <c r="AE2" s="4" t="s">
        <v>171</v>
      </c>
      <c r="AF2" s="4" t="s">
        <v>171</v>
      </c>
      <c r="AG2" s="4" t="s">
        <v>171</v>
      </c>
      <c r="AH2" s="4">
        <f>+SUM(Tabla13[[#This Row],[Comuna 1]:[Zona rural]])</f>
        <v>0</v>
      </c>
    </row>
    <row r="3" spans="1:34" ht="71.25" hidden="1" customHeight="1">
      <c r="A3" s="5" t="s">
        <v>72</v>
      </c>
      <c r="B3" s="5" t="str">
        <f>+_xlfn.XLOOKUP(Tabla13[[#This Row],[Indicador]],'2025'!G:G,'2025'!B:B)</f>
        <v>Unidad Derechos Humanos</v>
      </c>
      <c r="C3" s="4" t="s">
        <v>46</v>
      </c>
      <c r="D3" s="4" t="s">
        <v>88</v>
      </c>
      <c r="E3" s="5" t="s">
        <v>172</v>
      </c>
      <c r="F3" s="5" t="s">
        <v>89</v>
      </c>
      <c r="G3" s="5" t="s">
        <v>90</v>
      </c>
      <c r="H3" s="15">
        <v>63</v>
      </c>
      <c r="I3" s="15">
        <v>63</v>
      </c>
      <c r="J3" s="15">
        <v>63</v>
      </c>
      <c r="K3" s="15">
        <v>63</v>
      </c>
      <c r="L3" s="15">
        <v>63</v>
      </c>
      <c r="M3" s="15">
        <v>63</v>
      </c>
      <c r="N3" s="15">
        <v>63</v>
      </c>
      <c r="O3" s="15">
        <v>63</v>
      </c>
      <c r="P3" s="15">
        <v>63</v>
      </c>
      <c r="Q3" s="15">
        <v>63</v>
      </c>
      <c r="R3" s="15">
        <v>63</v>
      </c>
      <c r="S3" s="15">
        <v>63</v>
      </c>
      <c r="T3" s="15">
        <f>+SUM(Tabla13[[#This Row],[Mes 1]:[Mes 12]])</f>
        <v>756</v>
      </c>
      <c r="U3" s="4" t="s">
        <v>171</v>
      </c>
      <c r="V3" s="4" t="s">
        <v>171</v>
      </c>
      <c r="W3" s="4" t="s">
        <v>171</v>
      </c>
      <c r="X3" s="4" t="s">
        <v>171</v>
      </c>
      <c r="Y3" s="4" t="s">
        <v>171</v>
      </c>
      <c r="Z3" s="4" t="s">
        <v>171</v>
      </c>
      <c r="AA3" s="4" t="s">
        <v>171</v>
      </c>
      <c r="AB3" s="4" t="s">
        <v>171</v>
      </c>
      <c r="AC3" s="4" t="s">
        <v>171</v>
      </c>
      <c r="AD3" s="4" t="s">
        <v>171</v>
      </c>
      <c r="AE3" s="4" t="s">
        <v>171</v>
      </c>
      <c r="AF3" s="4" t="s">
        <v>171</v>
      </c>
      <c r="AG3" s="4" t="s">
        <v>171</v>
      </c>
      <c r="AH3" s="4">
        <f>+SUM(Tabla13[[#This Row],[Comuna 1]:[Zona rural]])</f>
        <v>0</v>
      </c>
    </row>
    <row r="4" spans="1:34" ht="71.25" hidden="1" customHeight="1">
      <c r="A4" s="5" t="s">
        <v>72</v>
      </c>
      <c r="B4" s="5" t="str">
        <f>+_xlfn.XLOOKUP(Tabla13[[#This Row],[Indicador]],'2025'!G:G,'2025'!B:B)</f>
        <v>Unidad Derechos Humanos</v>
      </c>
      <c r="C4" s="4" t="s">
        <v>46</v>
      </c>
      <c r="D4" s="4" t="s">
        <v>22</v>
      </c>
      <c r="E4" s="5" t="s">
        <v>172</v>
      </c>
      <c r="F4" s="5" t="s">
        <v>91</v>
      </c>
      <c r="G4" s="5" t="s">
        <v>92</v>
      </c>
      <c r="H4" s="15">
        <v>32</v>
      </c>
      <c r="I4" s="15">
        <v>32</v>
      </c>
      <c r="J4" s="15">
        <v>32</v>
      </c>
      <c r="K4" s="15">
        <v>32</v>
      </c>
      <c r="L4" s="15">
        <v>32</v>
      </c>
      <c r="M4" s="15">
        <v>32</v>
      </c>
      <c r="N4" s="15">
        <v>32</v>
      </c>
      <c r="O4" s="15">
        <v>32</v>
      </c>
      <c r="P4" s="15">
        <v>32</v>
      </c>
      <c r="Q4" s="15">
        <v>32</v>
      </c>
      <c r="R4" s="15">
        <v>32</v>
      </c>
      <c r="S4" s="15">
        <v>32</v>
      </c>
      <c r="T4" s="15">
        <f>+SUM(Tabla13[[#This Row],[Mes 1]:[Mes 12]])</f>
        <v>384</v>
      </c>
      <c r="U4" s="4" t="s">
        <v>171</v>
      </c>
      <c r="V4" s="4" t="s">
        <v>171</v>
      </c>
      <c r="W4" s="4" t="s">
        <v>171</v>
      </c>
      <c r="X4" s="4" t="s">
        <v>171</v>
      </c>
      <c r="Y4" s="4" t="s">
        <v>171</v>
      </c>
      <c r="Z4" s="4" t="s">
        <v>171</v>
      </c>
      <c r="AA4" s="4" t="s">
        <v>171</v>
      </c>
      <c r="AB4" s="4" t="s">
        <v>171</v>
      </c>
      <c r="AC4" s="4" t="s">
        <v>171</v>
      </c>
      <c r="AD4" s="4" t="s">
        <v>171</v>
      </c>
      <c r="AE4" s="4" t="s">
        <v>171</v>
      </c>
      <c r="AF4" s="4" t="s">
        <v>171</v>
      </c>
      <c r="AG4" s="4" t="s">
        <v>171</v>
      </c>
      <c r="AH4" s="4">
        <f>+SUM(Tabla13[[#This Row],[Comuna 1]:[Zona rural]])</f>
        <v>0</v>
      </c>
    </row>
    <row r="5" spans="1:34" ht="71.25" hidden="1" customHeight="1">
      <c r="A5" s="5" t="s">
        <v>72</v>
      </c>
      <c r="B5" s="5" t="str">
        <f>+_xlfn.XLOOKUP(Tabla13[[#This Row],[Indicador]],'2025'!G:G,'2025'!B:B)</f>
        <v>Unidad Derechos Humanos</v>
      </c>
      <c r="C5" s="4" t="s">
        <v>46</v>
      </c>
      <c r="D5" s="4" t="s">
        <v>82</v>
      </c>
      <c r="E5" s="5" t="s">
        <v>172</v>
      </c>
      <c r="F5" s="5" t="s">
        <v>93</v>
      </c>
      <c r="G5" s="5" t="s">
        <v>94</v>
      </c>
      <c r="H5" s="15">
        <v>21</v>
      </c>
      <c r="I5" s="15">
        <v>21</v>
      </c>
      <c r="J5" s="15">
        <v>21</v>
      </c>
      <c r="K5" s="15">
        <v>21</v>
      </c>
      <c r="L5" s="15">
        <v>21</v>
      </c>
      <c r="M5" s="15">
        <v>21</v>
      </c>
      <c r="N5" s="15">
        <v>21</v>
      </c>
      <c r="O5" s="15">
        <v>21</v>
      </c>
      <c r="P5" s="15">
        <v>21</v>
      </c>
      <c r="Q5" s="15">
        <v>21</v>
      </c>
      <c r="R5" s="15">
        <v>21</v>
      </c>
      <c r="S5" s="15">
        <v>21</v>
      </c>
      <c r="T5" s="15">
        <f>+SUM(Tabla13[[#This Row],[Mes 1]:[Mes 12]])</f>
        <v>252</v>
      </c>
      <c r="U5" s="4" t="s">
        <v>171</v>
      </c>
      <c r="V5" s="4" t="s">
        <v>171</v>
      </c>
      <c r="W5" s="4" t="s">
        <v>171</v>
      </c>
      <c r="X5" s="4" t="s">
        <v>171</v>
      </c>
      <c r="Y5" s="4" t="s">
        <v>171</v>
      </c>
      <c r="Z5" s="4" t="s">
        <v>171</v>
      </c>
      <c r="AA5" s="4" t="s">
        <v>171</v>
      </c>
      <c r="AB5" s="4" t="s">
        <v>171</v>
      </c>
      <c r="AC5" s="4" t="s">
        <v>171</v>
      </c>
      <c r="AD5" s="4" t="s">
        <v>171</v>
      </c>
      <c r="AE5" s="4" t="s">
        <v>171</v>
      </c>
      <c r="AF5" s="4" t="s">
        <v>171</v>
      </c>
      <c r="AG5" s="4" t="s">
        <v>171</v>
      </c>
      <c r="AH5" s="4">
        <f>+SUM(Tabla13[[#This Row],[Comuna 1]:[Zona rural]])</f>
        <v>0</v>
      </c>
    </row>
    <row r="6" spans="1:34" ht="71.25" hidden="1" customHeight="1">
      <c r="A6" s="5" t="s">
        <v>72</v>
      </c>
      <c r="B6" s="5" t="e">
        <f>+_xlfn.XLOOKUP(Tabla13[[#This Row],[Indicador]],'2025'!G:G,'2025'!B:B)</f>
        <v>#N/A</v>
      </c>
      <c r="C6" s="4" t="s">
        <v>62</v>
      </c>
      <c r="D6" s="4" t="s">
        <v>88</v>
      </c>
      <c r="E6" s="5" t="s">
        <v>172</v>
      </c>
      <c r="F6" s="5" t="s">
        <v>95</v>
      </c>
      <c r="G6" s="5" t="s">
        <v>173</v>
      </c>
      <c r="H6" s="15">
        <v>2</v>
      </c>
      <c r="I6" s="15">
        <v>2</v>
      </c>
      <c r="J6" s="15">
        <v>2</v>
      </c>
      <c r="K6" s="15">
        <v>2</v>
      </c>
      <c r="L6" s="15">
        <v>2</v>
      </c>
      <c r="M6" s="15">
        <v>2</v>
      </c>
      <c r="N6" s="15">
        <v>2</v>
      </c>
      <c r="O6" s="15">
        <v>2</v>
      </c>
      <c r="P6" s="15">
        <v>2</v>
      </c>
      <c r="Q6" s="15">
        <v>2</v>
      </c>
      <c r="R6" s="15">
        <v>2</v>
      </c>
      <c r="S6" s="15">
        <v>2</v>
      </c>
      <c r="T6" s="15">
        <f>+SUM(Tabla13[[#This Row],[Mes 1]:[Mes 12]])</f>
        <v>24</v>
      </c>
      <c r="U6" s="4">
        <v>2</v>
      </c>
      <c r="V6" s="4">
        <v>1</v>
      </c>
      <c r="W6" s="4">
        <v>3</v>
      </c>
      <c r="X6" s="4">
        <v>5</v>
      </c>
      <c r="Y6" s="4">
        <v>0</v>
      </c>
      <c r="Z6" s="4">
        <v>5</v>
      </c>
      <c r="AA6" s="4">
        <v>1</v>
      </c>
      <c r="AB6" s="4">
        <v>1</v>
      </c>
      <c r="AC6" s="4">
        <v>2</v>
      </c>
      <c r="AD6" s="4">
        <v>2</v>
      </c>
      <c r="AE6" s="4">
        <v>0</v>
      </c>
      <c r="AF6" s="4">
        <v>1</v>
      </c>
      <c r="AG6" s="4">
        <v>2</v>
      </c>
      <c r="AH6" s="4">
        <f>+SUM(Tabla13[[#This Row],[Comuna 1]:[Zona rural]])</f>
        <v>25</v>
      </c>
    </row>
    <row r="7" spans="1:34" ht="71.25" hidden="1" customHeight="1">
      <c r="A7" s="5" t="s">
        <v>72</v>
      </c>
      <c r="B7" s="5" t="str">
        <f>+_xlfn.XLOOKUP(Tabla13[[#This Row],[Indicador]],'2025'!G:G,'2025'!B:B)</f>
        <v>Unidad Derechos Humanos</v>
      </c>
      <c r="C7" s="4" t="s">
        <v>62</v>
      </c>
      <c r="D7" s="4" t="s">
        <v>88</v>
      </c>
      <c r="E7" s="5" t="s">
        <v>172</v>
      </c>
      <c r="F7" s="5" t="s">
        <v>97</v>
      </c>
      <c r="G7" s="5" t="s">
        <v>98</v>
      </c>
      <c r="H7" s="15">
        <v>10</v>
      </c>
      <c r="I7" s="15">
        <v>10</v>
      </c>
      <c r="J7" s="15">
        <v>10</v>
      </c>
      <c r="K7" s="15">
        <v>10</v>
      </c>
      <c r="L7" s="15">
        <v>10</v>
      </c>
      <c r="M7" s="15">
        <v>10</v>
      </c>
      <c r="N7" s="15">
        <v>10</v>
      </c>
      <c r="O7" s="15">
        <v>10</v>
      </c>
      <c r="P7" s="15">
        <v>10</v>
      </c>
      <c r="Q7" s="15">
        <v>10</v>
      </c>
      <c r="R7" s="15">
        <v>10</v>
      </c>
      <c r="S7" s="15">
        <v>10</v>
      </c>
      <c r="T7" s="15">
        <f>+SUM(Tabla13[[#This Row],[Mes 1]:[Mes 12]])</f>
        <v>120</v>
      </c>
      <c r="U7" s="4" t="s">
        <v>171</v>
      </c>
      <c r="V7" s="4" t="s">
        <v>171</v>
      </c>
      <c r="W7" s="4" t="s">
        <v>171</v>
      </c>
      <c r="X7" s="4" t="s">
        <v>171</v>
      </c>
      <c r="Y7" s="4" t="s">
        <v>171</v>
      </c>
      <c r="Z7" s="4" t="s">
        <v>171</v>
      </c>
      <c r="AA7" s="4" t="s">
        <v>171</v>
      </c>
      <c r="AB7" s="4" t="s">
        <v>171</v>
      </c>
      <c r="AC7" s="4" t="s">
        <v>171</v>
      </c>
      <c r="AD7" s="4" t="s">
        <v>171</v>
      </c>
      <c r="AE7" s="4" t="s">
        <v>171</v>
      </c>
      <c r="AF7" s="4" t="s">
        <v>171</v>
      </c>
      <c r="AG7" s="4" t="s">
        <v>171</v>
      </c>
      <c r="AH7" s="4">
        <f>+SUM(Tabla13[[#This Row],[Comuna 1]:[Zona rural]])</f>
        <v>0</v>
      </c>
    </row>
    <row r="8" spans="1:34" ht="71.25" hidden="1" customHeight="1">
      <c r="A8" s="5" t="s">
        <v>72</v>
      </c>
      <c r="B8" s="5" t="str">
        <f>+_xlfn.XLOOKUP(Tabla13[[#This Row],[Indicador]],'2025'!G:G,'2025'!B:B)</f>
        <v>Unidad Derechos Humanos</v>
      </c>
      <c r="C8" s="4" t="s">
        <v>46</v>
      </c>
      <c r="D8" s="4" t="s">
        <v>88</v>
      </c>
      <c r="E8" s="5" t="s">
        <v>172</v>
      </c>
      <c r="F8" s="5" t="s">
        <v>99</v>
      </c>
      <c r="G8" s="5" t="s">
        <v>100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4" t="s">
        <v>171</v>
      </c>
      <c r="V8" s="4" t="s">
        <v>171</v>
      </c>
      <c r="W8" s="4" t="s">
        <v>171</v>
      </c>
      <c r="X8" s="4" t="s">
        <v>171</v>
      </c>
      <c r="Y8" s="4" t="s">
        <v>171</v>
      </c>
      <c r="Z8" s="4" t="s">
        <v>171</v>
      </c>
      <c r="AA8" s="4" t="s">
        <v>171</v>
      </c>
      <c r="AB8" s="4" t="s">
        <v>171</v>
      </c>
      <c r="AC8" s="4" t="s">
        <v>171</v>
      </c>
      <c r="AD8" s="4" t="s">
        <v>171</v>
      </c>
      <c r="AE8" s="4" t="s">
        <v>171</v>
      </c>
      <c r="AF8" s="4" t="s">
        <v>171</v>
      </c>
      <c r="AG8" s="4" t="s">
        <v>171</v>
      </c>
      <c r="AH8" s="4">
        <f>+SUM(Tabla13[[#This Row],[Comuna 1]:[Zona rural]])</f>
        <v>0</v>
      </c>
    </row>
    <row r="9" spans="1:34" ht="71.25" hidden="1" customHeight="1">
      <c r="A9" s="5" t="s">
        <v>72</v>
      </c>
      <c r="B9" s="5" t="str">
        <f>+_xlfn.XLOOKUP(Tabla13[[#This Row],[Indicador]],'2025'!G:G,'2025'!B:B)</f>
        <v>Unidad Derechos Humanos</v>
      </c>
      <c r="C9" s="4" t="s">
        <v>81</v>
      </c>
      <c r="D9" s="4" t="s">
        <v>22</v>
      </c>
      <c r="E9" s="5" t="s">
        <v>85</v>
      </c>
      <c r="F9" s="5" t="s">
        <v>101</v>
      </c>
      <c r="G9" s="5" t="s">
        <v>102</v>
      </c>
      <c r="H9" s="4" t="s">
        <v>171</v>
      </c>
      <c r="I9" s="4" t="s">
        <v>171</v>
      </c>
      <c r="J9" s="4" t="s">
        <v>171</v>
      </c>
      <c r="K9" s="4" t="s">
        <v>171</v>
      </c>
      <c r="L9" s="13">
        <v>1</v>
      </c>
      <c r="M9" s="4" t="s">
        <v>171</v>
      </c>
      <c r="N9" s="4" t="s">
        <v>171</v>
      </c>
      <c r="O9" s="4" t="s">
        <v>171</v>
      </c>
      <c r="P9" s="4" t="s">
        <v>171</v>
      </c>
      <c r="Q9" s="4" t="s">
        <v>171</v>
      </c>
      <c r="R9" s="4" t="s">
        <v>171</v>
      </c>
      <c r="S9" s="4" t="s">
        <v>171</v>
      </c>
      <c r="T9" s="15">
        <f>+SUM(Tabla13[[#This Row],[Mes 1]:[Mes 12]])</f>
        <v>1</v>
      </c>
      <c r="U9" s="4" t="s">
        <v>171</v>
      </c>
      <c r="V9" s="4" t="s">
        <v>171</v>
      </c>
      <c r="W9" s="4" t="s">
        <v>171</v>
      </c>
      <c r="X9" s="4" t="s">
        <v>171</v>
      </c>
      <c r="Y9" s="4" t="s">
        <v>171</v>
      </c>
      <c r="Z9" s="4" t="s">
        <v>171</v>
      </c>
      <c r="AA9" s="4" t="s">
        <v>171</v>
      </c>
      <c r="AB9" s="4" t="s">
        <v>171</v>
      </c>
      <c r="AC9" s="4" t="s">
        <v>171</v>
      </c>
      <c r="AD9" s="4" t="s">
        <v>171</v>
      </c>
      <c r="AE9" s="4" t="s">
        <v>171</v>
      </c>
      <c r="AF9" s="4" t="s">
        <v>171</v>
      </c>
      <c r="AG9" s="4" t="s">
        <v>171</v>
      </c>
      <c r="AH9" s="4">
        <f>+SUM(Tabla13[[#This Row],[Comuna 1]:[Zona rural]])</f>
        <v>0</v>
      </c>
    </row>
    <row r="10" spans="1:34" ht="71.25" hidden="1" customHeight="1">
      <c r="A10" s="5" t="s">
        <v>72</v>
      </c>
      <c r="B10" s="5" t="str">
        <f>+_xlfn.XLOOKUP(Tabla13[[#This Row],[Indicador]],'2025'!G:G,'2025'!B:B)</f>
        <v>Unidad Derechos Humanos</v>
      </c>
      <c r="C10" s="4" t="s">
        <v>62</v>
      </c>
      <c r="D10" s="4" t="s">
        <v>73</v>
      </c>
      <c r="E10" s="5" t="s">
        <v>74</v>
      </c>
      <c r="F10" s="5" t="s">
        <v>75</v>
      </c>
      <c r="G10" s="5" t="s">
        <v>76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>
        <v>3</v>
      </c>
      <c r="O10" s="15">
        <v>3</v>
      </c>
      <c r="P10" s="15">
        <v>3</v>
      </c>
      <c r="Q10" s="15">
        <v>3</v>
      </c>
      <c r="R10" s="15">
        <v>3</v>
      </c>
      <c r="S10" s="15">
        <v>3</v>
      </c>
      <c r="T10" s="15">
        <f>+SUM(Tabla13[[#This Row],[Mes 1]:[Mes 12]])</f>
        <v>36</v>
      </c>
      <c r="U10" s="4">
        <v>3</v>
      </c>
      <c r="V10" s="4">
        <v>1</v>
      </c>
      <c r="W10" s="4">
        <v>6</v>
      </c>
      <c r="X10" s="4">
        <v>8</v>
      </c>
      <c r="Y10" s="4">
        <v>0</v>
      </c>
      <c r="Z10" s="4">
        <v>8</v>
      </c>
      <c r="AA10" s="4">
        <v>1</v>
      </c>
      <c r="AB10" s="4">
        <v>1</v>
      </c>
      <c r="AC10" s="4">
        <v>3</v>
      </c>
      <c r="AD10" s="4">
        <v>2</v>
      </c>
      <c r="AE10" s="4">
        <v>0</v>
      </c>
      <c r="AF10" s="4">
        <v>1</v>
      </c>
      <c r="AG10" s="4">
        <v>3</v>
      </c>
      <c r="AH10" s="4">
        <f>+SUM(Tabla13[[#This Row],[Comuna 1]:[Zona rural]])</f>
        <v>37</v>
      </c>
    </row>
    <row r="11" spans="1:34" ht="71.25" hidden="1" customHeight="1">
      <c r="A11" s="5" t="s">
        <v>72</v>
      </c>
      <c r="B11" s="5" t="str">
        <f>+_xlfn.XLOOKUP(Tabla13[[#This Row],[Indicador]],'2025'!G:G,'2025'!B:B)</f>
        <v>Unidad Derechos Humanos</v>
      </c>
      <c r="C11" s="4" t="s">
        <v>62</v>
      </c>
      <c r="D11" s="4" t="s">
        <v>73</v>
      </c>
      <c r="E11" s="5" t="s">
        <v>74</v>
      </c>
      <c r="F11" s="5" t="s">
        <v>75</v>
      </c>
      <c r="G11" s="5" t="s">
        <v>77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6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f>+SUM(Tabla13[[#This Row],[Mes 1]:[Mes 12]])</f>
        <v>61</v>
      </c>
      <c r="U11" s="4" t="s">
        <v>171</v>
      </c>
      <c r="V11" s="4" t="s">
        <v>171</v>
      </c>
      <c r="W11" s="4" t="s">
        <v>171</v>
      </c>
      <c r="X11" s="4" t="s">
        <v>171</v>
      </c>
      <c r="Y11" s="4" t="s">
        <v>171</v>
      </c>
      <c r="Z11" s="4" t="s">
        <v>171</v>
      </c>
      <c r="AA11" s="4" t="s">
        <v>171</v>
      </c>
      <c r="AB11" s="4" t="s">
        <v>171</v>
      </c>
      <c r="AC11" s="4" t="s">
        <v>171</v>
      </c>
      <c r="AD11" s="4" t="s">
        <v>171</v>
      </c>
      <c r="AE11" s="4" t="s">
        <v>171</v>
      </c>
      <c r="AF11" s="4" t="s">
        <v>171</v>
      </c>
      <c r="AG11" s="4" t="s">
        <v>171</v>
      </c>
      <c r="AH11" s="4">
        <f>+SUM(Tabla13[[#This Row],[Comuna 1]:[Zona rural]])</f>
        <v>0</v>
      </c>
    </row>
    <row r="12" spans="1:34" ht="71.25" hidden="1" customHeight="1">
      <c r="A12" s="5" t="s">
        <v>72</v>
      </c>
      <c r="B12" s="5" t="str">
        <f>+_xlfn.XLOOKUP(Tabla13[[#This Row],[Indicador]],'2025'!G:G,'2025'!B:B)</f>
        <v>Unidad Derechos Humanos</v>
      </c>
      <c r="C12" s="4" t="s">
        <v>56</v>
      </c>
      <c r="D12" s="4" t="s">
        <v>78</v>
      </c>
      <c r="E12" s="5" t="s">
        <v>74</v>
      </c>
      <c r="F12" s="5" t="s">
        <v>79</v>
      </c>
      <c r="G12" s="5" t="s">
        <v>80</v>
      </c>
      <c r="H12" s="4" t="s">
        <v>171</v>
      </c>
      <c r="I12" s="4" t="s">
        <v>171</v>
      </c>
      <c r="J12" s="4">
        <v>1</v>
      </c>
      <c r="K12" s="4" t="s">
        <v>171</v>
      </c>
      <c r="L12" s="4" t="s">
        <v>171</v>
      </c>
      <c r="M12" s="4" t="s">
        <v>171</v>
      </c>
      <c r="N12" s="4" t="s">
        <v>171</v>
      </c>
      <c r="O12" s="4">
        <v>1</v>
      </c>
      <c r="P12" s="4" t="s">
        <v>171</v>
      </c>
      <c r="Q12" s="4" t="s">
        <v>171</v>
      </c>
      <c r="R12" s="4" t="s">
        <v>171</v>
      </c>
      <c r="S12" s="4" t="s">
        <v>171</v>
      </c>
      <c r="T12" s="15">
        <f>+SUM(Tabla13[[#This Row],[Mes 1]:[Mes 12]])</f>
        <v>2</v>
      </c>
      <c r="U12" s="4" t="s">
        <v>171</v>
      </c>
      <c r="V12" s="4" t="s">
        <v>171</v>
      </c>
      <c r="W12" s="4" t="s">
        <v>171</v>
      </c>
      <c r="X12" s="4" t="s">
        <v>171</v>
      </c>
      <c r="Y12" s="4" t="s">
        <v>171</v>
      </c>
      <c r="Z12" s="4" t="s">
        <v>171</v>
      </c>
      <c r="AA12" s="4" t="s">
        <v>171</v>
      </c>
      <c r="AB12" s="4" t="s">
        <v>171</v>
      </c>
      <c r="AC12" s="4" t="s">
        <v>171</v>
      </c>
      <c r="AD12" s="4" t="s">
        <v>171</v>
      </c>
      <c r="AE12" s="4" t="s">
        <v>171</v>
      </c>
      <c r="AF12" s="4" t="s">
        <v>171</v>
      </c>
      <c r="AG12" s="4" t="s">
        <v>171</v>
      </c>
      <c r="AH12" s="4">
        <f>+SUM(Tabla13[[#This Row],[Comuna 1]:[Zona rural]])</f>
        <v>0</v>
      </c>
    </row>
    <row r="13" spans="1:34" ht="71.25" hidden="1" customHeight="1">
      <c r="A13" s="5" t="s">
        <v>72</v>
      </c>
      <c r="B13" s="5" t="str">
        <f>+_xlfn.XLOOKUP(Tabla13[[#This Row],[Indicador]],'2025'!G:G,'2025'!B:B)</f>
        <v>Unidad Derechos Humanos</v>
      </c>
      <c r="C13" s="4" t="s">
        <v>81</v>
      </c>
      <c r="D13" s="4" t="s">
        <v>82</v>
      </c>
      <c r="E13" s="5" t="s">
        <v>74</v>
      </c>
      <c r="F13" s="5" t="s">
        <v>83</v>
      </c>
      <c r="G13" s="5" t="s">
        <v>84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15">
        <f>+SUM(Tabla13[[#This Row],[Mes 1]:[Mes 12]])</f>
        <v>12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s="4">
        <v>1</v>
      </c>
      <c r="AF13" s="4">
        <v>1</v>
      </c>
      <c r="AG13" s="4" t="s">
        <v>171</v>
      </c>
      <c r="AH13" s="4">
        <f>+SUM(Tabla13[[#This Row],[Comuna 1]:[Zona rural]])</f>
        <v>12</v>
      </c>
    </row>
    <row r="14" spans="1:34" ht="71.25" customHeight="1">
      <c r="A14" s="5" t="s">
        <v>44</v>
      </c>
      <c r="B14" s="5" t="str">
        <f>+_xlfn.XLOOKUP(Tabla13[[#This Row],[Indicador]],'2025'!G:G,'2025'!B:B)</f>
        <v>Unidad Interés Público</v>
      </c>
      <c r="C14" s="4" t="s">
        <v>40</v>
      </c>
      <c r="D14" s="4" t="s">
        <v>22</v>
      </c>
      <c r="E14" s="5" t="s">
        <v>47</v>
      </c>
      <c r="F14" s="5" t="s">
        <v>53</v>
      </c>
      <c r="G14" s="5" t="s">
        <v>54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15">
        <f>+SUM(Tabla13[[#This Row],[Mes 1]:[Mes 12]])</f>
        <v>12</v>
      </c>
      <c r="U14" s="4">
        <v>5</v>
      </c>
      <c r="V14" s="4">
        <v>4</v>
      </c>
      <c r="W14" s="4">
        <v>7</v>
      </c>
      <c r="X14" s="4">
        <v>12</v>
      </c>
      <c r="Y14" s="4">
        <v>2</v>
      </c>
      <c r="Z14" s="4">
        <v>10</v>
      </c>
      <c r="AA14" s="4">
        <v>1</v>
      </c>
      <c r="AB14" s="4">
        <v>3</v>
      </c>
      <c r="AC14" s="4">
        <v>2</v>
      </c>
      <c r="AD14" s="4">
        <v>2</v>
      </c>
      <c r="AE14" s="4">
        <v>0</v>
      </c>
      <c r="AF14" s="4">
        <v>1</v>
      </c>
      <c r="AG14" s="4">
        <v>3</v>
      </c>
      <c r="AH14" s="4">
        <f>+SUM(Tabla13[[#This Row],[Comuna 1]:[Zona rural]])</f>
        <v>52</v>
      </c>
    </row>
    <row r="15" spans="1:34" ht="71.25" hidden="1" customHeight="1">
      <c r="A15" s="5" t="s">
        <v>72</v>
      </c>
      <c r="B15" s="5" t="str">
        <f>+_xlfn.XLOOKUP(Tabla13[[#This Row],[Indicador]],'2025'!G:G,'2025'!B:B)</f>
        <v>Unidad Derechos Humanos</v>
      </c>
      <c r="C15" s="4" t="s">
        <v>56</v>
      </c>
      <c r="D15" s="4" t="s">
        <v>22</v>
      </c>
      <c r="E15" s="5" t="s">
        <v>128</v>
      </c>
      <c r="F15" s="5" t="s">
        <v>131</v>
      </c>
      <c r="G15" s="5" t="s">
        <v>132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4" t="s">
        <v>171</v>
      </c>
      <c r="V15" s="4" t="s">
        <v>171</v>
      </c>
      <c r="W15" s="4" t="s">
        <v>171</v>
      </c>
      <c r="X15" s="4" t="s">
        <v>171</v>
      </c>
      <c r="Y15" s="4" t="s">
        <v>171</v>
      </c>
      <c r="Z15" s="4" t="s">
        <v>171</v>
      </c>
      <c r="AA15" s="4" t="s">
        <v>171</v>
      </c>
      <c r="AB15" s="4" t="s">
        <v>171</v>
      </c>
      <c r="AC15" s="4" t="s">
        <v>171</v>
      </c>
      <c r="AD15" s="4" t="s">
        <v>171</v>
      </c>
      <c r="AE15" s="4" t="s">
        <v>171</v>
      </c>
      <c r="AF15" s="4" t="s">
        <v>171</v>
      </c>
      <c r="AG15" s="4" t="s">
        <v>171</v>
      </c>
      <c r="AH15" s="4">
        <f>+SUM(Tabla13[[#This Row],[Comuna 1]:[Zona rural]])</f>
        <v>0</v>
      </c>
    </row>
    <row r="16" spans="1:34" ht="71.25" hidden="1" customHeight="1">
      <c r="A16" s="5" t="s">
        <v>44</v>
      </c>
      <c r="B16" s="5" t="str">
        <f>+_xlfn.XLOOKUP(Tabla13[[#This Row],[Indicador]],'2025'!G:G,'2025'!B:B)</f>
        <v>Despacho del Personero</v>
      </c>
      <c r="C16" s="4" t="s">
        <v>46</v>
      </c>
      <c r="D16" s="5" t="s">
        <v>22</v>
      </c>
      <c r="E16" s="5" t="s">
        <v>47</v>
      </c>
      <c r="F16" s="5" t="s">
        <v>48</v>
      </c>
      <c r="G16" s="5" t="s">
        <v>49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5">
        <v>3</v>
      </c>
      <c r="O16" s="15">
        <v>3</v>
      </c>
      <c r="P16" s="15">
        <v>3</v>
      </c>
      <c r="Q16" s="15">
        <v>3</v>
      </c>
      <c r="R16" s="15">
        <v>3</v>
      </c>
      <c r="S16" s="15">
        <v>3</v>
      </c>
      <c r="T16" s="15">
        <f>+SUM(Tabla13[[#This Row],[Mes 1]:[Mes 12]])</f>
        <v>36</v>
      </c>
      <c r="U16" s="4">
        <v>3</v>
      </c>
      <c r="V16" s="4">
        <v>1</v>
      </c>
      <c r="W16" s="4">
        <v>6</v>
      </c>
      <c r="X16" s="4">
        <v>8</v>
      </c>
      <c r="Y16" s="4">
        <v>0</v>
      </c>
      <c r="Z16" s="4">
        <v>8</v>
      </c>
      <c r="AA16" s="4">
        <v>1</v>
      </c>
      <c r="AB16" s="4">
        <v>1</v>
      </c>
      <c r="AC16" s="4">
        <v>3</v>
      </c>
      <c r="AD16" s="4">
        <v>2</v>
      </c>
      <c r="AE16" s="4">
        <v>0</v>
      </c>
      <c r="AF16" s="4">
        <v>1</v>
      </c>
      <c r="AG16" s="4">
        <v>3</v>
      </c>
      <c r="AH16" s="4">
        <f>+SUM(Tabla13[[#This Row],[Comuna 1]:[Zona rural]])</f>
        <v>37</v>
      </c>
    </row>
    <row r="17" spans="1:34" ht="71.25" hidden="1" customHeight="1">
      <c r="A17" s="5" t="s">
        <v>44</v>
      </c>
      <c r="B17" s="5" t="str">
        <f>+_xlfn.XLOOKUP(Tabla13[[#This Row],[Indicador]],'2025'!G:G,'2025'!B:B)</f>
        <v>Despacho del Personero</v>
      </c>
      <c r="C17" s="4" t="s">
        <v>40</v>
      </c>
      <c r="D17" s="4" t="s">
        <v>22</v>
      </c>
      <c r="E17" s="5" t="s">
        <v>47</v>
      </c>
      <c r="F17" s="5" t="s">
        <v>50</v>
      </c>
      <c r="G17" s="5" t="s">
        <v>51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4" t="s">
        <v>171</v>
      </c>
      <c r="V17" s="4" t="s">
        <v>171</v>
      </c>
      <c r="W17" s="4" t="s">
        <v>171</v>
      </c>
      <c r="X17" s="4" t="s">
        <v>171</v>
      </c>
      <c r="Y17" s="4" t="s">
        <v>171</v>
      </c>
      <c r="Z17" s="4" t="s">
        <v>171</v>
      </c>
      <c r="AA17" s="4" t="s">
        <v>171</v>
      </c>
      <c r="AB17" s="4" t="s">
        <v>171</v>
      </c>
      <c r="AC17" s="4" t="s">
        <v>171</v>
      </c>
      <c r="AD17" s="4" t="s">
        <v>171</v>
      </c>
      <c r="AE17" s="4" t="s">
        <v>171</v>
      </c>
      <c r="AF17" s="4" t="s">
        <v>171</v>
      </c>
      <c r="AG17" s="4" t="s">
        <v>171</v>
      </c>
      <c r="AH17" s="4">
        <f>+SUM(Tabla13[[#This Row],[Comuna 1]:[Zona rural]])</f>
        <v>0</v>
      </c>
    </row>
    <row r="18" spans="1:34" ht="71.25" customHeight="1">
      <c r="A18" s="5" t="s">
        <v>44</v>
      </c>
      <c r="B18" s="5" t="str">
        <f>+_xlfn.XLOOKUP(Tabla13[[#This Row],[Indicador]],'2025'!G:G,'2025'!B:B)</f>
        <v>Unidad Interés Público</v>
      </c>
      <c r="C18" s="4" t="s">
        <v>56</v>
      </c>
      <c r="D18" s="4" t="s">
        <v>22</v>
      </c>
      <c r="E18" s="5" t="s">
        <v>47</v>
      </c>
      <c r="F18" s="5" t="s">
        <v>57</v>
      </c>
      <c r="G18" s="5" t="s">
        <v>58</v>
      </c>
      <c r="H18" s="15">
        <v>105</v>
      </c>
      <c r="I18" s="15">
        <v>105</v>
      </c>
      <c r="J18" s="15">
        <v>105</v>
      </c>
      <c r="K18" s="15">
        <v>105</v>
      </c>
      <c r="L18" s="15">
        <v>105</v>
      </c>
      <c r="M18" s="15">
        <v>105</v>
      </c>
      <c r="N18" s="15">
        <v>105</v>
      </c>
      <c r="O18" s="15">
        <v>105</v>
      </c>
      <c r="P18" s="15">
        <v>105</v>
      </c>
      <c r="Q18" s="15">
        <v>105</v>
      </c>
      <c r="R18" s="15">
        <v>105</v>
      </c>
      <c r="S18" s="15">
        <v>105</v>
      </c>
      <c r="T18" s="15">
        <f>+SUM(Tabla13[[#This Row],[Mes 1]:[Mes 12]])</f>
        <v>1260</v>
      </c>
      <c r="U18" s="4" t="s">
        <v>171</v>
      </c>
      <c r="V18" s="4" t="s">
        <v>171</v>
      </c>
      <c r="W18" s="4" t="s">
        <v>171</v>
      </c>
      <c r="X18" s="4" t="s">
        <v>171</v>
      </c>
      <c r="Y18" s="4" t="s">
        <v>171</v>
      </c>
      <c r="Z18" s="4" t="s">
        <v>171</v>
      </c>
      <c r="AA18" s="4" t="s">
        <v>171</v>
      </c>
      <c r="AB18" s="4" t="s">
        <v>171</v>
      </c>
      <c r="AC18" s="4" t="s">
        <v>171</v>
      </c>
      <c r="AD18" s="4" t="s">
        <v>171</v>
      </c>
      <c r="AE18" s="4" t="s">
        <v>171</v>
      </c>
      <c r="AF18" s="4" t="s">
        <v>171</v>
      </c>
      <c r="AG18" s="4" t="s">
        <v>171</v>
      </c>
      <c r="AH18" s="4">
        <f>+SUM(Tabla13[[#This Row],[Comuna 1]:[Zona rural]])</f>
        <v>0</v>
      </c>
    </row>
    <row r="19" spans="1:34" ht="71.25" customHeight="1">
      <c r="A19" s="5" t="s">
        <v>44</v>
      </c>
      <c r="B19" s="5" t="str">
        <f>+_xlfn.XLOOKUP(Tabla13[[#This Row],[Indicador]],'2025'!G:G,'2025'!B:B)</f>
        <v>Unidad Interés Público</v>
      </c>
      <c r="C19" s="4" t="s">
        <v>56</v>
      </c>
      <c r="D19" s="4" t="s">
        <v>22</v>
      </c>
      <c r="E19" s="5" t="s">
        <v>47</v>
      </c>
      <c r="F19" s="5" t="s">
        <v>60</v>
      </c>
      <c r="G19" s="5" t="s">
        <v>61</v>
      </c>
      <c r="H19" s="15">
        <v>38</v>
      </c>
      <c r="I19" s="15">
        <v>38</v>
      </c>
      <c r="J19" s="15">
        <v>38</v>
      </c>
      <c r="K19" s="15">
        <v>38</v>
      </c>
      <c r="L19" s="15">
        <v>38</v>
      </c>
      <c r="M19" s="15">
        <v>38</v>
      </c>
      <c r="N19" s="15">
        <v>38</v>
      </c>
      <c r="O19" s="15">
        <v>38</v>
      </c>
      <c r="P19" s="15">
        <v>38</v>
      </c>
      <c r="Q19" s="15">
        <v>38</v>
      </c>
      <c r="R19" s="15">
        <v>38</v>
      </c>
      <c r="S19" s="15">
        <v>38</v>
      </c>
      <c r="T19" s="15">
        <f>+SUM(Tabla13[[#This Row],[Mes 1]:[Mes 12]])</f>
        <v>456</v>
      </c>
      <c r="U19" s="4" t="s">
        <v>171</v>
      </c>
      <c r="V19" s="4" t="s">
        <v>171</v>
      </c>
      <c r="W19" s="4" t="s">
        <v>171</v>
      </c>
      <c r="X19" s="4" t="s">
        <v>171</v>
      </c>
      <c r="Y19" s="4" t="s">
        <v>171</v>
      </c>
      <c r="Z19" s="4" t="s">
        <v>171</v>
      </c>
      <c r="AA19" s="4" t="s">
        <v>171</v>
      </c>
      <c r="AB19" s="4" t="s">
        <v>171</v>
      </c>
      <c r="AC19" s="4" t="s">
        <v>171</v>
      </c>
      <c r="AD19" s="4" t="s">
        <v>171</v>
      </c>
      <c r="AE19" s="4" t="s">
        <v>171</v>
      </c>
      <c r="AF19" s="4" t="s">
        <v>171</v>
      </c>
      <c r="AG19" s="4" t="s">
        <v>171</v>
      </c>
      <c r="AH19" s="4">
        <f>+SUM(Tabla13[[#This Row],[Comuna 1]:[Zona rural]])</f>
        <v>0</v>
      </c>
    </row>
    <row r="20" spans="1:34" ht="71.25" customHeight="1">
      <c r="A20" s="5" t="s">
        <v>44</v>
      </c>
      <c r="B20" s="5" t="str">
        <f>+_xlfn.XLOOKUP(Tabla13[[#This Row],[Indicador]],'2025'!G:G,'2025'!B:B)</f>
        <v>Unidad Interés Público</v>
      </c>
      <c r="C20" s="4" t="s">
        <v>40</v>
      </c>
      <c r="D20" s="4" t="s">
        <v>103</v>
      </c>
      <c r="E20" s="5" t="s">
        <v>104</v>
      </c>
      <c r="F20" s="5" t="s">
        <v>105</v>
      </c>
      <c r="G20" s="5" t="s">
        <v>106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15">
        <f>+SUM(Tabla13[[#This Row],[Mes 1]:[Mes 12]])</f>
        <v>12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>
        <v>1</v>
      </c>
      <c r="AE20" s="4">
        <v>1</v>
      </c>
      <c r="AF20" s="4">
        <v>1</v>
      </c>
      <c r="AG20" s="4">
        <v>0</v>
      </c>
      <c r="AH20" s="4">
        <f>+SUM(Tabla13[[#This Row],[Comuna 1]:[Zona rural]])</f>
        <v>12</v>
      </c>
    </row>
    <row r="21" spans="1:34" ht="71.25" hidden="1" customHeight="1">
      <c r="A21" s="5" t="s">
        <v>44</v>
      </c>
      <c r="B21" s="5" t="str">
        <f>+_xlfn.XLOOKUP(Tabla13[[#This Row],[Indicador]],'2025'!G:G,'2025'!B:B)</f>
        <v>Despacho del Personero</v>
      </c>
      <c r="C21" s="4" t="s">
        <v>62</v>
      </c>
      <c r="D21" s="4" t="s">
        <v>22</v>
      </c>
      <c r="E21" s="5" t="s">
        <v>47</v>
      </c>
      <c r="F21" s="5" t="s">
        <v>63</v>
      </c>
      <c r="G21" s="5" t="s">
        <v>64</v>
      </c>
      <c r="H21" s="15">
        <v>2</v>
      </c>
      <c r="I21" s="15">
        <v>2</v>
      </c>
      <c r="J21" s="15">
        <v>2</v>
      </c>
      <c r="K21" s="15">
        <v>2</v>
      </c>
      <c r="L21" s="15">
        <v>2</v>
      </c>
      <c r="M21" s="15">
        <v>2</v>
      </c>
      <c r="N21" s="15">
        <v>2</v>
      </c>
      <c r="O21" s="15">
        <v>2</v>
      </c>
      <c r="P21" s="15">
        <v>2</v>
      </c>
      <c r="Q21" s="15">
        <v>2</v>
      </c>
      <c r="R21" s="15">
        <v>2</v>
      </c>
      <c r="S21" s="15">
        <v>2</v>
      </c>
      <c r="T21" s="15">
        <f>+SUM(Tabla13[[#This Row],[Mes 1]:[Mes 12]])</f>
        <v>24</v>
      </c>
      <c r="U21" s="4">
        <v>2</v>
      </c>
      <c r="V21" s="4">
        <v>1</v>
      </c>
      <c r="W21" s="4">
        <v>3</v>
      </c>
      <c r="X21" s="4">
        <v>5</v>
      </c>
      <c r="Y21" s="4">
        <v>1</v>
      </c>
      <c r="Z21" s="4">
        <v>5</v>
      </c>
      <c r="AA21" s="4">
        <v>1</v>
      </c>
      <c r="AB21" s="4">
        <v>1</v>
      </c>
      <c r="AC21" s="4">
        <v>2</v>
      </c>
      <c r="AD21" s="4">
        <v>2</v>
      </c>
      <c r="AE21" s="4">
        <v>1</v>
      </c>
      <c r="AF21" s="4">
        <v>1</v>
      </c>
      <c r="AG21" s="4">
        <v>2</v>
      </c>
      <c r="AH21" s="4">
        <f>+SUM(Tabla13[[#This Row],[Comuna 1]:[Zona rural]])</f>
        <v>27</v>
      </c>
    </row>
    <row r="22" spans="1:34" ht="71.25" hidden="1" customHeight="1">
      <c r="A22" s="5" t="s">
        <v>44</v>
      </c>
      <c r="B22" s="5" t="str">
        <f>+_xlfn.XLOOKUP(Tabla13[[#This Row],[Indicador]],'2025'!G:G,'2025'!B:B)</f>
        <v>Unidad Derechos Humanos</v>
      </c>
      <c r="C22" s="4" t="s">
        <v>40</v>
      </c>
      <c r="D22" s="4" t="s">
        <v>22</v>
      </c>
      <c r="E22" s="5" t="s">
        <v>47</v>
      </c>
      <c r="F22" s="5" t="s">
        <v>66</v>
      </c>
      <c r="G22" s="5" t="s">
        <v>67</v>
      </c>
      <c r="H22" s="15">
        <v>1</v>
      </c>
      <c r="I22" s="4">
        <v>1</v>
      </c>
      <c r="J22" s="4">
        <v>1</v>
      </c>
      <c r="K22" s="4">
        <v>1</v>
      </c>
      <c r="L22" s="4" t="s">
        <v>171</v>
      </c>
      <c r="M22" s="4" t="s">
        <v>171</v>
      </c>
      <c r="N22" s="4" t="s">
        <v>171</v>
      </c>
      <c r="O22" s="4" t="s">
        <v>171</v>
      </c>
      <c r="P22" s="4" t="s">
        <v>171</v>
      </c>
      <c r="Q22" s="4" t="s">
        <v>171</v>
      </c>
      <c r="R22" s="4" t="s">
        <v>171</v>
      </c>
      <c r="S22" s="4" t="s">
        <v>171</v>
      </c>
      <c r="T22" s="15">
        <f>+SUM(Tabla13[[#This Row],[Mes 1]:[Mes 12]])</f>
        <v>4</v>
      </c>
      <c r="U22" s="4" t="s">
        <v>171</v>
      </c>
      <c r="V22" s="4" t="s">
        <v>171</v>
      </c>
      <c r="W22" s="4" t="s">
        <v>171</v>
      </c>
      <c r="X22" s="4" t="s">
        <v>171</v>
      </c>
      <c r="Y22" s="4" t="s">
        <v>171</v>
      </c>
      <c r="Z22" s="4" t="s">
        <v>171</v>
      </c>
      <c r="AA22" s="4" t="s">
        <v>171</v>
      </c>
      <c r="AB22" s="4" t="s">
        <v>171</v>
      </c>
      <c r="AC22" s="4" t="s">
        <v>171</v>
      </c>
      <c r="AD22" s="4" t="s">
        <v>171</v>
      </c>
      <c r="AE22" s="4" t="s">
        <v>171</v>
      </c>
      <c r="AF22" s="4" t="s">
        <v>171</v>
      </c>
      <c r="AG22" s="4" t="s">
        <v>171</v>
      </c>
      <c r="AH22" s="4">
        <f>+SUM(Tabla13[[#This Row],[Comuna 1]:[Zona rural]])</f>
        <v>0</v>
      </c>
    </row>
    <row r="23" spans="1:34" ht="71.25" customHeight="1">
      <c r="A23" s="5" t="s">
        <v>44</v>
      </c>
      <c r="B23" s="5" t="str">
        <f>+_xlfn.XLOOKUP(Tabla13[[#This Row],[Indicador]],'2025'!G:G,'2025'!B:B)</f>
        <v>Unidad Interés Público</v>
      </c>
      <c r="C23" s="4" t="s">
        <v>40</v>
      </c>
      <c r="D23" s="4" t="s">
        <v>103</v>
      </c>
      <c r="E23" s="5" t="s">
        <v>104</v>
      </c>
      <c r="F23" s="5" t="s">
        <v>107</v>
      </c>
      <c r="G23" s="5" t="s">
        <v>108</v>
      </c>
      <c r="H23" s="4" t="s">
        <v>171</v>
      </c>
      <c r="I23" s="4" t="s">
        <v>171</v>
      </c>
      <c r="J23" s="4" t="s">
        <v>171</v>
      </c>
      <c r="K23" s="4">
        <v>1</v>
      </c>
      <c r="L23" s="4" t="s">
        <v>171</v>
      </c>
      <c r="M23" s="4" t="s">
        <v>171</v>
      </c>
      <c r="N23" s="4" t="s">
        <v>171</v>
      </c>
      <c r="O23" s="4" t="s">
        <v>171</v>
      </c>
      <c r="P23" s="4">
        <v>1</v>
      </c>
      <c r="Q23" s="4" t="s">
        <v>171</v>
      </c>
      <c r="R23" s="4" t="s">
        <v>171</v>
      </c>
      <c r="S23" s="4" t="s">
        <v>171</v>
      </c>
      <c r="T23" s="15">
        <f>+SUM(Tabla13[[#This Row],[Mes 1]:[Mes 12]])</f>
        <v>2</v>
      </c>
      <c r="U23" s="4" t="s">
        <v>171</v>
      </c>
      <c r="V23" s="4" t="s">
        <v>171</v>
      </c>
      <c r="W23" s="4" t="s">
        <v>171</v>
      </c>
      <c r="X23" s="4" t="s">
        <v>171</v>
      </c>
      <c r="Y23" s="4" t="s">
        <v>171</v>
      </c>
      <c r="Z23" s="4" t="s">
        <v>171</v>
      </c>
      <c r="AA23" s="4" t="s">
        <v>171</v>
      </c>
      <c r="AB23" s="4" t="s">
        <v>171</v>
      </c>
      <c r="AC23" s="4" t="s">
        <v>171</v>
      </c>
      <c r="AD23" s="4" t="s">
        <v>171</v>
      </c>
      <c r="AE23" s="4" t="s">
        <v>171</v>
      </c>
      <c r="AF23" s="4" t="s">
        <v>171</v>
      </c>
      <c r="AG23" s="4" t="s">
        <v>171</v>
      </c>
      <c r="AH23" s="4">
        <f>+SUM(Tabla13[[#This Row],[Comuna 1]:[Zona rural]])</f>
        <v>0</v>
      </c>
    </row>
    <row r="24" spans="1:34" ht="71.25" customHeight="1">
      <c r="A24" s="5" t="s">
        <v>44</v>
      </c>
      <c r="B24" s="5" t="str">
        <f>+_xlfn.XLOOKUP(Tabla13[[#This Row],[Indicador]],'2025'!G:G,'2025'!B:B)</f>
        <v>Unidad Interés Público</v>
      </c>
      <c r="C24" s="4" t="s">
        <v>40</v>
      </c>
      <c r="D24" s="4" t="s">
        <v>109</v>
      </c>
      <c r="E24" s="5" t="s">
        <v>104</v>
      </c>
      <c r="F24" s="5" t="s">
        <v>110</v>
      </c>
      <c r="G24" s="5" t="s">
        <v>111</v>
      </c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5">
        <v>1</v>
      </c>
      <c r="Q24" s="15">
        <v>1</v>
      </c>
      <c r="R24" s="15">
        <v>1</v>
      </c>
      <c r="S24" s="15">
        <v>1</v>
      </c>
      <c r="T24" s="15">
        <f>+SUM(Tabla13[[#This Row],[Mes 1]:[Mes 12]])</f>
        <v>12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>
        <v>1</v>
      </c>
      <c r="AE24" s="4">
        <v>1</v>
      </c>
      <c r="AF24" s="4">
        <v>1</v>
      </c>
      <c r="AG24" s="4">
        <v>0</v>
      </c>
      <c r="AH24" s="4">
        <f>+SUM(Tabla13[[#This Row],[Comuna 1]:[Zona rural]])</f>
        <v>12</v>
      </c>
    </row>
    <row r="25" spans="1:34" ht="71.25" customHeight="1">
      <c r="A25" s="5" t="s">
        <v>44</v>
      </c>
      <c r="B25" s="5" t="str">
        <f>+_xlfn.XLOOKUP(Tabla13[[#This Row],[Indicador]],'2025'!G:G,'2025'!B:B)</f>
        <v>Unidad Interés Público</v>
      </c>
      <c r="C25" s="4" t="s">
        <v>40</v>
      </c>
      <c r="D25" s="4" t="s">
        <v>103</v>
      </c>
      <c r="E25" s="5" t="s">
        <v>104</v>
      </c>
      <c r="F25" s="5" t="s">
        <v>112</v>
      </c>
      <c r="G25" s="5" t="s">
        <v>113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v>1</v>
      </c>
      <c r="S25" s="15">
        <v>1</v>
      </c>
      <c r="T25" s="15">
        <f>+SUM(Tabla13[[#This Row],[Mes 1]:[Mes 12]])</f>
        <v>12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4">
        <v>1</v>
      </c>
      <c r="AG25" s="4">
        <v>0</v>
      </c>
      <c r="AH25" s="4">
        <f>+SUM(Tabla13[[#This Row],[Comuna 1]:[Zona rural]])</f>
        <v>12</v>
      </c>
    </row>
    <row r="26" spans="1:34" ht="71.25" hidden="1" customHeight="1">
      <c r="A26" s="5" t="s">
        <v>44</v>
      </c>
      <c r="B26" s="5" t="str">
        <f>+_xlfn.XLOOKUP(Tabla13[[#This Row],[Indicador]],'2025'!G:G,'2025'!B:B)</f>
        <v>Unidad Derechos Humanos</v>
      </c>
      <c r="C26" s="4" t="s">
        <v>81</v>
      </c>
      <c r="D26" s="4" t="s">
        <v>22</v>
      </c>
      <c r="E26" s="5" t="s">
        <v>121</v>
      </c>
      <c r="F26" s="5" t="s">
        <v>122</v>
      </c>
      <c r="G26" s="5" t="s">
        <v>123</v>
      </c>
      <c r="H26" s="15">
        <v>32</v>
      </c>
      <c r="I26" s="15">
        <v>32</v>
      </c>
      <c r="J26" s="15">
        <v>32</v>
      </c>
      <c r="K26" s="15">
        <v>32</v>
      </c>
      <c r="L26" s="15">
        <v>32</v>
      </c>
      <c r="M26" s="15">
        <v>32</v>
      </c>
      <c r="N26" s="15">
        <v>32</v>
      </c>
      <c r="O26" s="15">
        <v>32</v>
      </c>
      <c r="P26" s="15">
        <v>32</v>
      </c>
      <c r="Q26" s="15">
        <v>32</v>
      </c>
      <c r="R26" s="15">
        <v>32</v>
      </c>
      <c r="S26" s="15">
        <v>32</v>
      </c>
      <c r="T26" s="15">
        <f>+SUM(Tabla13[[#This Row],[Mes 1]:[Mes 12]])</f>
        <v>384</v>
      </c>
      <c r="U26" s="4" t="s">
        <v>171</v>
      </c>
      <c r="V26" s="4" t="s">
        <v>171</v>
      </c>
      <c r="W26" s="4" t="s">
        <v>171</v>
      </c>
      <c r="X26" s="4" t="s">
        <v>171</v>
      </c>
      <c r="Y26" s="4" t="s">
        <v>171</v>
      </c>
      <c r="Z26" s="4" t="s">
        <v>171</v>
      </c>
      <c r="AA26" s="4" t="s">
        <v>171</v>
      </c>
      <c r="AB26" s="4" t="s">
        <v>171</v>
      </c>
      <c r="AC26" s="4" t="s">
        <v>171</v>
      </c>
      <c r="AD26" s="4" t="s">
        <v>171</v>
      </c>
      <c r="AE26" s="4" t="s">
        <v>171</v>
      </c>
      <c r="AF26" s="4" t="s">
        <v>171</v>
      </c>
      <c r="AG26" s="4" t="s">
        <v>171</v>
      </c>
      <c r="AH26" s="4">
        <f>+SUM(Tabla13[[#This Row],[Comuna 1]:[Zona rural]])</f>
        <v>0</v>
      </c>
    </row>
    <row r="27" spans="1:34" ht="71.25" hidden="1" customHeight="1">
      <c r="A27" s="5" t="s">
        <v>44</v>
      </c>
      <c r="B27" s="5" t="str">
        <f>+_xlfn.XLOOKUP(Tabla13[[#This Row],[Indicador]],'2025'!G:G,'2025'!B:B)</f>
        <v>Unidad Derechos Humanos</v>
      </c>
      <c r="C27" s="4" t="s">
        <v>62</v>
      </c>
      <c r="D27" s="4" t="s">
        <v>22</v>
      </c>
      <c r="E27" s="5" t="s">
        <v>121</v>
      </c>
      <c r="F27" s="5" t="s">
        <v>124</v>
      </c>
      <c r="G27" s="5" t="s">
        <v>125</v>
      </c>
      <c r="H27" s="4" t="s">
        <v>171</v>
      </c>
      <c r="I27" s="4" t="s">
        <v>171</v>
      </c>
      <c r="J27" s="4" t="s">
        <v>171</v>
      </c>
      <c r="K27" s="4">
        <v>1</v>
      </c>
      <c r="L27" s="13">
        <v>1</v>
      </c>
      <c r="M27" s="4" t="s">
        <v>171</v>
      </c>
      <c r="N27" s="4" t="s">
        <v>171</v>
      </c>
      <c r="O27" s="4" t="s">
        <v>171</v>
      </c>
      <c r="P27" s="4" t="s">
        <v>171</v>
      </c>
      <c r="Q27" s="4" t="s">
        <v>171</v>
      </c>
      <c r="R27" s="4" t="s">
        <v>171</v>
      </c>
      <c r="S27" s="4" t="s">
        <v>171</v>
      </c>
      <c r="T27" s="15">
        <f>+SUM(Tabla13[[#This Row],[Mes 1]:[Mes 12]])</f>
        <v>2</v>
      </c>
      <c r="U27" s="4" t="s">
        <v>171</v>
      </c>
      <c r="V27" s="4" t="s">
        <v>171</v>
      </c>
      <c r="W27" s="4" t="s">
        <v>171</v>
      </c>
      <c r="X27" s="4" t="s">
        <v>171</v>
      </c>
      <c r="Y27" s="4" t="s">
        <v>171</v>
      </c>
      <c r="Z27" s="4" t="s">
        <v>171</v>
      </c>
      <c r="AA27" s="4" t="s">
        <v>171</v>
      </c>
      <c r="AB27" s="4" t="s">
        <v>171</v>
      </c>
      <c r="AC27" s="4" t="s">
        <v>171</v>
      </c>
      <c r="AD27" s="4" t="s">
        <v>171</v>
      </c>
      <c r="AE27" s="4" t="s">
        <v>171</v>
      </c>
      <c r="AF27" s="4" t="s">
        <v>171</v>
      </c>
      <c r="AG27" s="4" t="s">
        <v>171</v>
      </c>
      <c r="AH27" s="4">
        <f>+SUM(Tabla13[[#This Row],[Comuna 1]:[Zona rural]])</f>
        <v>0</v>
      </c>
    </row>
    <row r="28" spans="1:34" ht="71.25" hidden="1" customHeight="1">
      <c r="A28" s="5" t="s">
        <v>44</v>
      </c>
      <c r="B28" s="5" t="str">
        <f>+_xlfn.XLOOKUP(Tabla13[[#This Row],[Indicador]],'2025'!G:G,'2025'!B:B)</f>
        <v>Unidad Derechos Humanos</v>
      </c>
      <c r="C28" s="4" t="s">
        <v>62</v>
      </c>
      <c r="D28" s="4" t="s">
        <v>22</v>
      </c>
      <c r="E28" s="5" t="s">
        <v>121</v>
      </c>
      <c r="F28" s="5" t="s">
        <v>126</v>
      </c>
      <c r="G28" s="5" t="s">
        <v>127</v>
      </c>
      <c r="H28" s="15">
        <v>0.16666666666666666</v>
      </c>
      <c r="I28" s="4" t="s">
        <v>171</v>
      </c>
      <c r="J28" s="4" t="s">
        <v>171</v>
      </c>
      <c r="K28" s="4">
        <v>1</v>
      </c>
      <c r="L28" s="14">
        <v>1</v>
      </c>
      <c r="M28" s="4" t="s">
        <v>171</v>
      </c>
      <c r="N28" s="4" t="s">
        <v>171</v>
      </c>
      <c r="O28" s="4" t="s">
        <v>171</v>
      </c>
      <c r="P28" s="4" t="s">
        <v>171</v>
      </c>
      <c r="Q28" s="4" t="s">
        <v>171</v>
      </c>
      <c r="R28" s="4" t="s">
        <v>171</v>
      </c>
      <c r="S28" s="4" t="s">
        <v>171</v>
      </c>
      <c r="T28" s="15">
        <f>+SUM(Tabla13[[#This Row],[Mes 1]:[Mes 12]])</f>
        <v>2.166666666666667</v>
      </c>
      <c r="U28" s="4" t="s">
        <v>171</v>
      </c>
      <c r="V28" s="4" t="s">
        <v>171</v>
      </c>
      <c r="W28" s="4" t="s">
        <v>171</v>
      </c>
      <c r="X28" s="4" t="s">
        <v>171</v>
      </c>
      <c r="Y28" s="4" t="s">
        <v>171</v>
      </c>
      <c r="Z28" s="4" t="s">
        <v>171</v>
      </c>
      <c r="AA28" s="4" t="s">
        <v>171</v>
      </c>
      <c r="AB28" s="4" t="s">
        <v>171</v>
      </c>
      <c r="AC28" s="4" t="s">
        <v>171</v>
      </c>
      <c r="AD28" s="4" t="s">
        <v>171</v>
      </c>
      <c r="AE28" s="4" t="s">
        <v>171</v>
      </c>
      <c r="AF28" s="4" t="s">
        <v>171</v>
      </c>
      <c r="AG28" s="4" t="s">
        <v>171</v>
      </c>
      <c r="AH28" s="4">
        <f>+SUM(Tabla13[[#This Row],[Comuna 1]:[Zona rural]])</f>
        <v>0</v>
      </c>
    </row>
    <row r="29" spans="1:34" ht="71.25" hidden="1" customHeight="1">
      <c r="A29" s="5" t="s">
        <v>44</v>
      </c>
      <c r="B29" s="5" t="str">
        <f>+_xlfn.XLOOKUP(Tabla13[[#This Row],[Indicador]],'2025'!G:G,'2025'!B:B)</f>
        <v>Prensa</v>
      </c>
      <c r="C29" s="4" t="s">
        <v>62</v>
      </c>
      <c r="D29" s="4" t="s">
        <v>78</v>
      </c>
      <c r="E29" s="5" t="s">
        <v>134</v>
      </c>
      <c r="F29" s="5" t="s">
        <v>135</v>
      </c>
      <c r="G29" s="5" t="s">
        <v>136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5">
        <v>1</v>
      </c>
      <c r="Q29" s="15">
        <v>1</v>
      </c>
      <c r="R29" s="15">
        <v>1</v>
      </c>
      <c r="S29" s="15">
        <v>1</v>
      </c>
      <c r="T29" s="15">
        <f>+SUM(Tabla13[[#This Row],[Mes 1]:[Mes 12]])</f>
        <v>12</v>
      </c>
      <c r="U29" s="4" t="s">
        <v>171</v>
      </c>
      <c r="V29" s="4" t="s">
        <v>171</v>
      </c>
      <c r="W29" s="4" t="s">
        <v>171</v>
      </c>
      <c r="X29" s="4" t="s">
        <v>171</v>
      </c>
      <c r="Y29" s="4" t="s">
        <v>171</v>
      </c>
      <c r="Z29" s="4" t="s">
        <v>171</v>
      </c>
      <c r="AA29" s="4" t="s">
        <v>171</v>
      </c>
      <c r="AB29" s="4" t="s">
        <v>171</v>
      </c>
      <c r="AC29" s="4" t="s">
        <v>171</v>
      </c>
      <c r="AD29" s="4" t="s">
        <v>171</v>
      </c>
      <c r="AE29" s="4" t="s">
        <v>171</v>
      </c>
      <c r="AF29" s="4" t="s">
        <v>171</v>
      </c>
      <c r="AG29" s="4" t="s">
        <v>171</v>
      </c>
      <c r="AH29" s="4">
        <f>+SUM(Tabla13[[#This Row],[Comuna 1]:[Zona rural]])</f>
        <v>0</v>
      </c>
    </row>
    <row r="30" spans="1:34" ht="71.25" customHeight="1">
      <c r="A30" s="5" t="s">
        <v>44</v>
      </c>
      <c r="B30" s="5" t="str">
        <f>+_xlfn.XLOOKUP(Tabla13[[#This Row],[Indicador]],'2025'!G:G,'2025'!B:B)</f>
        <v>Unidad Interés Público</v>
      </c>
      <c r="C30" s="4" t="s">
        <v>40</v>
      </c>
      <c r="D30" s="4" t="s">
        <v>73</v>
      </c>
      <c r="E30" s="5" t="s">
        <v>114</v>
      </c>
      <c r="F30" s="5" t="s">
        <v>115</v>
      </c>
      <c r="G30" s="5" t="s">
        <v>116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1</v>
      </c>
      <c r="P30" s="15">
        <v>1</v>
      </c>
      <c r="Q30" s="15">
        <v>1</v>
      </c>
      <c r="R30" s="15">
        <v>1</v>
      </c>
      <c r="S30" s="15">
        <v>1</v>
      </c>
      <c r="T30" s="15">
        <f>+SUM(Tabla13[[#This Row],[Mes 1]:[Mes 12]])</f>
        <v>12</v>
      </c>
      <c r="U30" s="15">
        <v>1</v>
      </c>
      <c r="V30" s="15">
        <v>1</v>
      </c>
      <c r="W30" s="15">
        <v>1</v>
      </c>
      <c r="X30" s="15">
        <v>1</v>
      </c>
      <c r="Y30" s="15">
        <v>1</v>
      </c>
      <c r="Z30" s="15">
        <v>1</v>
      </c>
      <c r="AA30" s="15">
        <v>1</v>
      </c>
      <c r="AB30" s="15">
        <v>1</v>
      </c>
      <c r="AC30" s="15">
        <v>1</v>
      </c>
      <c r="AD30" s="15">
        <v>1</v>
      </c>
      <c r="AE30" s="15">
        <v>1</v>
      </c>
      <c r="AF30" s="15">
        <v>1</v>
      </c>
      <c r="AG30" s="4">
        <v>0</v>
      </c>
      <c r="AH30" s="4">
        <f>+SUM(Tabla13[[#This Row],[Comuna 1]:[Zona rural]])</f>
        <v>12</v>
      </c>
    </row>
    <row r="31" spans="1:34" ht="71.25" customHeight="1">
      <c r="A31" s="5" t="s">
        <v>44</v>
      </c>
      <c r="B31" s="5" t="str">
        <f>+_xlfn.XLOOKUP(Tabla13[[#This Row],[Indicador]],'2025'!G:G,'2025'!B:B)</f>
        <v>Unidad Interés Público</v>
      </c>
      <c r="C31" s="4" t="s">
        <v>62</v>
      </c>
      <c r="D31" s="4" t="s">
        <v>73</v>
      </c>
      <c r="E31" s="5" t="s">
        <v>114</v>
      </c>
      <c r="F31" s="5" t="s">
        <v>115</v>
      </c>
      <c r="G31" s="5" t="s">
        <v>117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5">
        <v>1</v>
      </c>
      <c r="P31" s="15">
        <v>1</v>
      </c>
      <c r="Q31" s="15">
        <v>1</v>
      </c>
      <c r="R31" s="15">
        <v>1</v>
      </c>
      <c r="S31" s="15">
        <v>1</v>
      </c>
      <c r="T31" s="15">
        <f>+SUM(Tabla13[[#This Row],[Mes 1]:[Mes 12]])</f>
        <v>12</v>
      </c>
      <c r="U31" s="15">
        <v>1</v>
      </c>
      <c r="V31" s="15">
        <v>1</v>
      </c>
      <c r="W31" s="15">
        <v>2</v>
      </c>
      <c r="X31" s="15">
        <v>2</v>
      </c>
      <c r="Y31" s="15">
        <v>1</v>
      </c>
      <c r="Z31" s="15">
        <v>2</v>
      </c>
      <c r="AA31" s="15">
        <v>1</v>
      </c>
      <c r="AB31" s="15">
        <v>1</v>
      </c>
      <c r="AC31" s="15">
        <v>1</v>
      </c>
      <c r="AD31" s="15">
        <v>1</v>
      </c>
      <c r="AE31" s="15">
        <v>1</v>
      </c>
      <c r="AF31" s="15">
        <v>1</v>
      </c>
      <c r="AG31" s="4">
        <v>0</v>
      </c>
      <c r="AH31" s="4">
        <f>+SUM(Tabla13[[#This Row],[Comuna 1]:[Zona rural]])</f>
        <v>15</v>
      </c>
    </row>
    <row r="32" spans="1:34" ht="71.25" customHeight="1">
      <c r="A32" s="5" t="s">
        <v>44</v>
      </c>
      <c r="B32" s="5" t="str">
        <f>+_xlfn.XLOOKUP(Tabla13[[#This Row],[Indicador]],'2025'!G:G,'2025'!B:B)</f>
        <v>Unidad Interés Público</v>
      </c>
      <c r="C32" s="4" t="s">
        <v>118</v>
      </c>
      <c r="D32" s="4" t="s">
        <v>22</v>
      </c>
      <c r="E32" s="5" t="s">
        <v>114</v>
      </c>
      <c r="F32" s="5" t="s">
        <v>119</v>
      </c>
      <c r="G32" s="5" t="s">
        <v>120</v>
      </c>
      <c r="H32" s="7">
        <v>1</v>
      </c>
      <c r="I32" s="7">
        <v>1</v>
      </c>
      <c r="J32" s="7">
        <v>1</v>
      </c>
      <c r="K32" s="7">
        <v>1</v>
      </c>
      <c r="L32" s="7">
        <v>1</v>
      </c>
      <c r="M32" s="7">
        <v>1</v>
      </c>
      <c r="N32" s="7">
        <v>1</v>
      </c>
      <c r="O32" s="7">
        <v>1</v>
      </c>
      <c r="P32" s="7">
        <v>1</v>
      </c>
      <c r="Q32" s="7">
        <v>1</v>
      </c>
      <c r="R32" s="7">
        <v>1</v>
      </c>
      <c r="S32" s="7">
        <v>1</v>
      </c>
      <c r="T32" s="7">
        <f>+SUM(Tabla13[[#This Row],[Mes 1]:[Mes 12]])</f>
        <v>12</v>
      </c>
      <c r="U32" s="4" t="s">
        <v>171</v>
      </c>
      <c r="V32" s="4" t="s">
        <v>171</v>
      </c>
      <c r="W32" s="4" t="s">
        <v>171</v>
      </c>
      <c r="X32" s="4" t="s">
        <v>171</v>
      </c>
      <c r="Y32" s="4" t="s">
        <v>171</v>
      </c>
      <c r="Z32" s="4" t="s">
        <v>171</v>
      </c>
      <c r="AA32" s="4" t="s">
        <v>171</v>
      </c>
      <c r="AB32" s="4" t="s">
        <v>171</v>
      </c>
      <c r="AC32" s="4" t="s">
        <v>171</v>
      </c>
      <c r="AD32" s="4" t="s">
        <v>171</v>
      </c>
      <c r="AE32" s="4" t="s">
        <v>171</v>
      </c>
      <c r="AF32" s="4" t="s">
        <v>171</v>
      </c>
      <c r="AG32" s="4" t="s">
        <v>171</v>
      </c>
      <c r="AH32" s="4">
        <f>+SUM(Tabla13[[#This Row],[Comuna 1]:[Zona rural]])</f>
        <v>0</v>
      </c>
    </row>
    <row r="33" spans="1:34" ht="71.25" customHeight="1">
      <c r="A33" s="5" t="s">
        <v>72</v>
      </c>
      <c r="B33" s="5" t="str">
        <f>+_xlfn.XLOOKUP(Tabla13[[#This Row],[Indicador]],'2025'!G:G,'2025'!B:B)</f>
        <v>Unidad Interés Público</v>
      </c>
      <c r="C33" s="4" t="s">
        <v>56</v>
      </c>
      <c r="D33" s="4" t="s">
        <v>22</v>
      </c>
      <c r="E33" s="5" t="s">
        <v>128</v>
      </c>
      <c r="F33" s="5" t="s">
        <v>129</v>
      </c>
      <c r="G33" s="18" t="s">
        <v>130</v>
      </c>
      <c r="H33" s="15">
        <v>1</v>
      </c>
      <c r="I33" s="15">
        <v>1</v>
      </c>
      <c r="J33" s="15">
        <v>2</v>
      </c>
      <c r="K33" s="15">
        <v>1</v>
      </c>
      <c r="L33" s="15">
        <v>1</v>
      </c>
      <c r="M33" s="15">
        <v>1</v>
      </c>
      <c r="N33" s="15">
        <v>1</v>
      </c>
      <c r="O33" s="15">
        <v>1</v>
      </c>
      <c r="P33" s="15">
        <v>1</v>
      </c>
      <c r="Q33" s="15">
        <v>1</v>
      </c>
      <c r="R33" s="15">
        <v>1</v>
      </c>
      <c r="S33" s="15">
        <v>1</v>
      </c>
      <c r="T33" s="15">
        <f>+SUM(Tabla13[[#This Row],[Mes 1]:[Mes 12]])</f>
        <v>13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s="4">
        <v>1</v>
      </c>
      <c r="AF33" s="4">
        <v>1</v>
      </c>
      <c r="AG33" s="4">
        <v>1</v>
      </c>
      <c r="AH33" s="4">
        <f>+SUM(Tabla13[[#This Row],[Comuna 1]:[Zona rural]])</f>
        <v>13</v>
      </c>
    </row>
    <row r="34" spans="1:34" ht="71.25" hidden="1" customHeight="1">
      <c r="A34" s="5" t="s">
        <v>38</v>
      </c>
      <c r="B34" s="5" t="str">
        <f>+_xlfn.XLOOKUP(Tabla13[[#This Row],[Indicador]],'2025'!G:G,'2025'!B:B)</f>
        <v>Unidad Vigilancia</v>
      </c>
      <c r="C34" s="4" t="s">
        <v>40</v>
      </c>
      <c r="D34" s="4" t="s">
        <v>22</v>
      </c>
      <c r="E34" s="5" t="s">
        <v>41</v>
      </c>
      <c r="F34" s="5" t="s">
        <v>42</v>
      </c>
      <c r="G34" s="5" t="s">
        <v>43</v>
      </c>
      <c r="H34" s="15">
        <v>1</v>
      </c>
      <c r="I34" s="4">
        <v>1</v>
      </c>
      <c r="J34" s="4" t="s">
        <v>171</v>
      </c>
      <c r="K34" s="4">
        <v>1</v>
      </c>
      <c r="L34" s="14">
        <v>1</v>
      </c>
      <c r="M34" s="4" t="s">
        <v>171</v>
      </c>
      <c r="N34" s="4">
        <v>1</v>
      </c>
      <c r="O34" s="4" t="s">
        <v>171</v>
      </c>
      <c r="P34" s="4">
        <v>1</v>
      </c>
      <c r="Q34" s="4" t="s">
        <v>171</v>
      </c>
      <c r="R34" s="4" t="s">
        <v>171</v>
      </c>
      <c r="S34" s="4" t="s">
        <v>171</v>
      </c>
      <c r="T34" s="15">
        <f>+SUM(Tabla13[[#This Row],[Mes 1]:[Mes 12]])</f>
        <v>6</v>
      </c>
      <c r="U34" s="4" t="s">
        <v>171</v>
      </c>
      <c r="V34" s="4" t="s">
        <v>171</v>
      </c>
      <c r="W34" s="4" t="s">
        <v>171</v>
      </c>
      <c r="X34" s="4" t="s">
        <v>171</v>
      </c>
      <c r="Y34" s="4" t="s">
        <v>171</v>
      </c>
      <c r="Z34" s="4" t="s">
        <v>171</v>
      </c>
      <c r="AA34" s="4" t="s">
        <v>171</v>
      </c>
      <c r="AB34" s="4" t="s">
        <v>171</v>
      </c>
      <c r="AC34" s="4" t="s">
        <v>171</v>
      </c>
      <c r="AD34" s="4" t="s">
        <v>171</v>
      </c>
      <c r="AE34" s="4" t="s">
        <v>171</v>
      </c>
      <c r="AF34" s="4" t="s">
        <v>171</v>
      </c>
      <c r="AG34" s="4" t="s">
        <v>171</v>
      </c>
      <c r="AH34" s="4">
        <f>+SUM(Tabla13[[#This Row],[Comuna 1]:[Zona rural]])</f>
        <v>0</v>
      </c>
    </row>
    <row r="35" spans="1:34" ht="71.25" hidden="1" customHeight="1">
      <c r="A35" s="5" t="s">
        <v>38</v>
      </c>
      <c r="B35" s="5" t="str">
        <f>+_xlfn.XLOOKUP(Tabla13[[#This Row],[Indicador]],'2025'!G:G,'2025'!B:B)</f>
        <v>Unidad Vigilancia</v>
      </c>
      <c r="C35" s="4" t="s">
        <v>68</v>
      </c>
      <c r="D35" s="4" t="s">
        <v>22</v>
      </c>
      <c r="E35" s="5" t="s">
        <v>69</v>
      </c>
      <c r="F35" s="5" t="s">
        <v>70</v>
      </c>
      <c r="G35" s="5" t="s">
        <v>71</v>
      </c>
      <c r="H35" s="4" t="s">
        <v>171</v>
      </c>
      <c r="I35" s="4" t="s">
        <v>171</v>
      </c>
      <c r="J35" s="4" t="s">
        <v>171</v>
      </c>
      <c r="K35" s="4" t="s">
        <v>171</v>
      </c>
      <c r="L35" s="4" t="s">
        <v>171</v>
      </c>
      <c r="M35" s="4">
        <v>1</v>
      </c>
      <c r="N35" s="4" t="s">
        <v>171</v>
      </c>
      <c r="O35" s="4" t="s">
        <v>171</v>
      </c>
      <c r="P35" s="4" t="s">
        <v>171</v>
      </c>
      <c r="Q35" s="4" t="s">
        <v>171</v>
      </c>
      <c r="R35" s="4" t="s">
        <v>171</v>
      </c>
      <c r="S35" s="4" t="s">
        <v>171</v>
      </c>
      <c r="T35" s="15">
        <f>+SUM(Tabla13[[#This Row],[Mes 1]:[Mes 12]])</f>
        <v>1</v>
      </c>
      <c r="U35" s="4" t="s">
        <v>171</v>
      </c>
      <c r="V35" s="4" t="s">
        <v>171</v>
      </c>
      <c r="W35" s="4" t="s">
        <v>171</v>
      </c>
      <c r="X35" s="4" t="s">
        <v>171</v>
      </c>
      <c r="Y35" s="4" t="s">
        <v>171</v>
      </c>
      <c r="Z35" s="4" t="s">
        <v>171</v>
      </c>
      <c r="AA35" s="4" t="s">
        <v>171</v>
      </c>
      <c r="AB35" s="4" t="s">
        <v>171</v>
      </c>
      <c r="AC35" s="4" t="s">
        <v>171</v>
      </c>
      <c r="AD35" s="4" t="s">
        <v>171</v>
      </c>
      <c r="AE35" s="4" t="s">
        <v>171</v>
      </c>
      <c r="AF35" s="4" t="s">
        <v>171</v>
      </c>
      <c r="AG35" s="4" t="s">
        <v>171</v>
      </c>
      <c r="AH35" s="4">
        <f>+SUM(Tabla13[[#This Row],[Comuna 1]:[Zona rural]])</f>
        <v>0</v>
      </c>
    </row>
    <row r="36" spans="1:34" ht="71.25" hidden="1" customHeight="1">
      <c r="A36" s="5" t="s">
        <v>19</v>
      </c>
      <c r="B36" s="5" t="str">
        <f>+_xlfn.XLOOKUP(Tabla13[[#This Row],[Indicador]],'2025'!G:G,'2025'!B:B)</f>
        <v>Unidad Administrativa</v>
      </c>
      <c r="C36" s="4" t="s">
        <v>21</v>
      </c>
      <c r="D36" s="4" t="s">
        <v>22</v>
      </c>
      <c r="E36" s="5" t="s">
        <v>23</v>
      </c>
      <c r="F36" s="5" t="s">
        <v>24</v>
      </c>
      <c r="G36" s="5" t="s">
        <v>25</v>
      </c>
      <c r="H36" s="4" t="s">
        <v>171</v>
      </c>
      <c r="I36" s="4" t="s">
        <v>171</v>
      </c>
      <c r="J36" s="4">
        <v>1</v>
      </c>
      <c r="K36" s="4" t="s">
        <v>171</v>
      </c>
      <c r="L36" s="4" t="s">
        <v>171</v>
      </c>
      <c r="M36" s="4" t="s">
        <v>171</v>
      </c>
      <c r="N36" s="4" t="s">
        <v>171</v>
      </c>
      <c r="O36" s="4" t="s">
        <v>171</v>
      </c>
      <c r="P36" s="4" t="s">
        <v>171</v>
      </c>
      <c r="Q36" s="4" t="s">
        <v>171</v>
      </c>
      <c r="R36" s="4" t="s">
        <v>171</v>
      </c>
      <c r="S36" s="4" t="s">
        <v>171</v>
      </c>
      <c r="T36" s="15">
        <f>+SUM(Tabla13[[#This Row],[Mes 1]:[Mes 12]])</f>
        <v>1</v>
      </c>
      <c r="U36" s="4" t="s">
        <v>171</v>
      </c>
      <c r="V36" s="4" t="s">
        <v>171</v>
      </c>
      <c r="W36" s="4" t="s">
        <v>171</v>
      </c>
      <c r="X36" s="4" t="s">
        <v>171</v>
      </c>
      <c r="Y36" s="4" t="s">
        <v>171</v>
      </c>
      <c r="Z36" s="4" t="s">
        <v>171</v>
      </c>
      <c r="AA36" s="4" t="s">
        <v>171</v>
      </c>
      <c r="AB36" s="4" t="s">
        <v>171</v>
      </c>
      <c r="AC36" s="4" t="s">
        <v>171</v>
      </c>
      <c r="AD36" s="4" t="s">
        <v>171</v>
      </c>
      <c r="AE36" s="4" t="s">
        <v>171</v>
      </c>
      <c r="AF36" s="4" t="s">
        <v>171</v>
      </c>
      <c r="AG36" s="4" t="s">
        <v>171</v>
      </c>
      <c r="AH36" s="4">
        <f>+SUM(Tabla13[[#This Row],[Comuna 1]:[Zona rural]])</f>
        <v>0</v>
      </c>
    </row>
    <row r="37" spans="1:34" ht="71.25" hidden="1" customHeight="1">
      <c r="A37" s="5" t="s">
        <v>19</v>
      </c>
      <c r="B37" s="5" t="str">
        <f>+_xlfn.XLOOKUP(Tabla13[[#This Row],[Indicador]],'2025'!G:G,'2025'!B:B)</f>
        <v>Unidad Administrativa</v>
      </c>
      <c r="C37" s="4" t="s">
        <v>21</v>
      </c>
      <c r="D37" s="4" t="s">
        <v>28</v>
      </c>
      <c r="E37" s="5" t="s">
        <v>23</v>
      </c>
      <c r="F37" s="5" t="s">
        <v>29</v>
      </c>
      <c r="G37" s="5" t="s">
        <v>30</v>
      </c>
      <c r="H37" s="4" t="s">
        <v>171</v>
      </c>
      <c r="I37" s="4" t="s">
        <v>171</v>
      </c>
      <c r="J37" s="4" t="s">
        <v>171</v>
      </c>
      <c r="K37" s="4" t="s">
        <v>171</v>
      </c>
      <c r="L37" s="4" t="s">
        <v>171</v>
      </c>
      <c r="M37" s="4" t="s">
        <v>171</v>
      </c>
      <c r="N37" s="4">
        <v>1</v>
      </c>
      <c r="O37" s="4" t="s">
        <v>171</v>
      </c>
      <c r="P37" s="4" t="s">
        <v>171</v>
      </c>
      <c r="Q37" s="4" t="s">
        <v>171</v>
      </c>
      <c r="R37" s="4" t="s">
        <v>171</v>
      </c>
      <c r="S37" s="4" t="s">
        <v>171</v>
      </c>
      <c r="T37" s="15">
        <f>+SUM(Tabla13[[#This Row],[Mes 1]:[Mes 12]])</f>
        <v>1</v>
      </c>
      <c r="U37" s="4" t="s">
        <v>171</v>
      </c>
      <c r="V37" s="4" t="s">
        <v>171</v>
      </c>
      <c r="W37" s="4" t="s">
        <v>171</v>
      </c>
      <c r="X37" s="4" t="s">
        <v>171</v>
      </c>
      <c r="Y37" s="4" t="s">
        <v>171</v>
      </c>
      <c r="Z37" s="4" t="s">
        <v>171</v>
      </c>
      <c r="AA37" s="4" t="s">
        <v>171</v>
      </c>
      <c r="AB37" s="4" t="s">
        <v>171</v>
      </c>
      <c r="AC37" s="4" t="s">
        <v>171</v>
      </c>
      <c r="AD37" s="4" t="s">
        <v>171</v>
      </c>
      <c r="AE37" s="4" t="s">
        <v>171</v>
      </c>
      <c r="AF37" s="4" t="s">
        <v>171</v>
      </c>
      <c r="AG37" s="4" t="s">
        <v>171</v>
      </c>
      <c r="AH37" s="4">
        <f>+SUM(Tabla13[[#This Row],[Comuna 1]:[Zona rural]])</f>
        <v>0</v>
      </c>
    </row>
    <row r="38" spans="1:34" ht="71.25" hidden="1" customHeight="1">
      <c r="A38" s="5" t="s">
        <v>19</v>
      </c>
      <c r="B38" s="5" t="str">
        <f>+_xlfn.XLOOKUP(Tabla13[[#This Row],[Indicador]],'2025'!G:G,'2025'!B:B)</f>
        <v>Unidad Administrativa</v>
      </c>
      <c r="C38" s="4" t="s">
        <v>21</v>
      </c>
      <c r="D38" s="4" t="s">
        <v>22</v>
      </c>
      <c r="E38" s="5" t="s">
        <v>23</v>
      </c>
      <c r="F38" s="5" t="s">
        <v>32</v>
      </c>
      <c r="G38" s="5" t="s">
        <v>33</v>
      </c>
      <c r="H38" s="4" t="s">
        <v>171</v>
      </c>
      <c r="I38" s="4" t="s">
        <v>171</v>
      </c>
      <c r="J38" s="4" t="s">
        <v>171</v>
      </c>
      <c r="K38" s="4" t="s">
        <v>171</v>
      </c>
      <c r="L38" s="4" t="s">
        <v>171</v>
      </c>
      <c r="M38" s="4" t="s">
        <v>171</v>
      </c>
      <c r="N38" s="4" t="s">
        <v>171</v>
      </c>
      <c r="O38" s="4" t="s">
        <v>171</v>
      </c>
      <c r="P38" s="4">
        <v>1</v>
      </c>
      <c r="Q38" s="4" t="s">
        <v>171</v>
      </c>
      <c r="R38" s="4" t="s">
        <v>171</v>
      </c>
      <c r="S38" s="4" t="s">
        <v>171</v>
      </c>
      <c r="T38" s="15">
        <f>+SUM(Tabla13[[#This Row],[Mes 1]:[Mes 12]])</f>
        <v>1</v>
      </c>
      <c r="U38" s="4" t="s">
        <v>171</v>
      </c>
      <c r="V38" s="4" t="s">
        <v>171</v>
      </c>
      <c r="W38" s="4" t="s">
        <v>171</v>
      </c>
      <c r="X38" s="4" t="s">
        <v>171</v>
      </c>
      <c r="Y38" s="4" t="s">
        <v>171</v>
      </c>
      <c r="Z38" s="4" t="s">
        <v>171</v>
      </c>
      <c r="AA38" s="4" t="s">
        <v>171</v>
      </c>
      <c r="AB38" s="4" t="s">
        <v>171</v>
      </c>
      <c r="AC38" s="4" t="s">
        <v>171</v>
      </c>
      <c r="AD38" s="4" t="s">
        <v>171</v>
      </c>
      <c r="AE38" s="4" t="s">
        <v>171</v>
      </c>
      <c r="AF38" s="4" t="s">
        <v>171</v>
      </c>
      <c r="AG38" s="4" t="s">
        <v>171</v>
      </c>
      <c r="AH38" s="4">
        <f>+SUM(Tabla13[[#This Row],[Comuna 1]:[Zona rural]])</f>
        <v>0</v>
      </c>
    </row>
    <row r="39" spans="1:34" ht="71.25" hidden="1" customHeight="1">
      <c r="A39" s="5" t="s">
        <v>19</v>
      </c>
      <c r="B39" s="5" t="str">
        <f>+_xlfn.XLOOKUP(Tabla13[[#This Row],[Indicador]],'2025'!G:G,'2025'!B:B)</f>
        <v>Unidad Administrativa</v>
      </c>
      <c r="C39" s="4" t="s">
        <v>21</v>
      </c>
      <c r="D39" s="4" t="s">
        <v>22</v>
      </c>
      <c r="E39" s="5" t="s">
        <v>23</v>
      </c>
      <c r="F39" s="5" t="s">
        <v>34</v>
      </c>
      <c r="G39" s="5" t="s">
        <v>35</v>
      </c>
      <c r="H39" s="4" t="s">
        <v>171</v>
      </c>
      <c r="I39" s="4" t="s">
        <v>171</v>
      </c>
      <c r="J39" s="4" t="s">
        <v>171</v>
      </c>
      <c r="K39" s="4" t="s">
        <v>171</v>
      </c>
      <c r="L39" s="4" t="s">
        <v>171</v>
      </c>
      <c r="M39" s="4">
        <v>1</v>
      </c>
      <c r="N39" s="4" t="s">
        <v>171</v>
      </c>
      <c r="O39" s="4" t="s">
        <v>171</v>
      </c>
      <c r="P39" s="4" t="s">
        <v>171</v>
      </c>
      <c r="Q39" s="4" t="s">
        <v>171</v>
      </c>
      <c r="R39" s="4" t="s">
        <v>171</v>
      </c>
      <c r="S39" s="4">
        <v>1</v>
      </c>
      <c r="T39" s="15">
        <f>+SUM(Tabla13[[#This Row],[Mes 1]:[Mes 12]])</f>
        <v>2</v>
      </c>
      <c r="U39" s="4" t="s">
        <v>171</v>
      </c>
      <c r="V39" s="4" t="s">
        <v>171</v>
      </c>
      <c r="W39" s="4" t="s">
        <v>171</v>
      </c>
      <c r="X39" s="4" t="s">
        <v>171</v>
      </c>
      <c r="Y39" s="4" t="s">
        <v>171</v>
      </c>
      <c r="Z39" s="4" t="s">
        <v>171</v>
      </c>
      <c r="AA39" s="4" t="s">
        <v>171</v>
      </c>
      <c r="AB39" s="4" t="s">
        <v>171</v>
      </c>
      <c r="AC39" s="4" t="s">
        <v>171</v>
      </c>
      <c r="AD39" s="4" t="s">
        <v>171</v>
      </c>
      <c r="AE39" s="4" t="s">
        <v>171</v>
      </c>
      <c r="AF39" s="4" t="s">
        <v>171</v>
      </c>
      <c r="AG39" s="4" t="s">
        <v>171</v>
      </c>
      <c r="AH39" s="4">
        <f>+SUM(Tabla13[[#This Row],[Comuna 1]:[Zona rural]])</f>
        <v>0</v>
      </c>
    </row>
    <row r="40" spans="1:34" ht="71.25" hidden="1" customHeight="1">
      <c r="A40" s="5" t="s">
        <v>19</v>
      </c>
      <c r="B40" s="5" t="str">
        <f>+_xlfn.XLOOKUP(Tabla13[[#This Row],[Indicador]],'2025'!G:G,'2025'!B:B)</f>
        <v>Unidad Administrativa</v>
      </c>
      <c r="C40" s="4" t="s">
        <v>21</v>
      </c>
      <c r="D40" s="4" t="s">
        <v>22</v>
      </c>
      <c r="E40" s="5" t="s">
        <v>23</v>
      </c>
      <c r="F40" s="5" t="s">
        <v>36</v>
      </c>
      <c r="G40" s="5" t="s">
        <v>37</v>
      </c>
      <c r="H40" s="4" t="s">
        <v>171</v>
      </c>
      <c r="I40" s="4" t="s">
        <v>171</v>
      </c>
      <c r="J40" s="4" t="s">
        <v>171</v>
      </c>
      <c r="K40" s="4" t="s">
        <v>171</v>
      </c>
      <c r="L40" s="4" t="s">
        <v>171</v>
      </c>
      <c r="M40" s="4">
        <v>1</v>
      </c>
      <c r="N40" s="4" t="s">
        <v>171</v>
      </c>
      <c r="O40" s="4" t="s">
        <v>171</v>
      </c>
      <c r="P40" s="4" t="s">
        <v>171</v>
      </c>
      <c r="Q40" s="4" t="s">
        <v>171</v>
      </c>
      <c r="R40" s="4" t="s">
        <v>171</v>
      </c>
      <c r="S40" s="4" t="s">
        <v>171</v>
      </c>
      <c r="T40" s="15">
        <f>+SUM(Tabla13[[#This Row],[Mes 1]:[Mes 12]])</f>
        <v>1</v>
      </c>
      <c r="U40" s="4" t="s">
        <v>171</v>
      </c>
      <c r="V40" s="4" t="s">
        <v>171</v>
      </c>
      <c r="W40" s="4" t="s">
        <v>171</v>
      </c>
      <c r="X40" s="4" t="s">
        <v>171</v>
      </c>
      <c r="Y40" s="4" t="s">
        <v>171</v>
      </c>
      <c r="Z40" s="4" t="s">
        <v>171</v>
      </c>
      <c r="AA40" s="4" t="s">
        <v>171</v>
      </c>
      <c r="AB40" s="4" t="s">
        <v>171</v>
      </c>
      <c r="AC40" s="4" t="s">
        <v>171</v>
      </c>
      <c r="AD40" s="4" t="s">
        <v>171</v>
      </c>
      <c r="AE40" s="4" t="s">
        <v>171</v>
      </c>
      <c r="AF40" s="4" t="s">
        <v>171</v>
      </c>
      <c r="AG40" s="4" t="s">
        <v>171</v>
      </c>
      <c r="AH40" s="4">
        <f>+SUM(Tabla13[[#This Row],[Comuna 1]:[Zona rural]])</f>
        <v>0</v>
      </c>
    </row>
    <row r="41" spans="1:34" ht="71.25" customHeight="1">
      <c r="A41" s="5" t="s">
        <v>137</v>
      </c>
      <c r="B41" s="5"/>
      <c r="E41" s="5"/>
      <c r="F41" s="5"/>
      <c r="G41" s="5"/>
      <c r="L41" s="7"/>
      <c r="O41" s="4"/>
      <c r="Q41" s="4"/>
      <c r="U41" s="12">
        <f>SUBTOTAL(109,Tabla13[Comuna 1])</f>
        <v>11</v>
      </c>
      <c r="V41" s="12">
        <f>SUBTOTAL(109,Tabla13[Comuna 2])</f>
        <v>10</v>
      </c>
      <c r="W41" s="12">
        <f>SUBTOTAL(109,Tabla13[Comuna 3])</f>
        <v>14</v>
      </c>
      <c r="X41" s="12">
        <f>SUBTOTAL(109,Tabla13[Comuna 4])</f>
        <v>19</v>
      </c>
      <c r="Y41" s="12">
        <f>SUBTOTAL(109,Tabla13[Comuna 5])</f>
        <v>8</v>
      </c>
      <c r="Z41" s="12">
        <f>SUBTOTAL(109,Tabla13[Comuna 6])</f>
        <v>17</v>
      </c>
      <c r="AA41" s="12">
        <f>SUBTOTAL(109,Tabla13[Comuna 7])</f>
        <v>7</v>
      </c>
      <c r="AB41" s="12">
        <f>SUBTOTAL(109,Tabla13[Comuna 8])</f>
        <v>9</v>
      </c>
      <c r="AC41" s="12">
        <f>SUBTOTAL(109,Tabla13[Comuna 9])</f>
        <v>8</v>
      </c>
      <c r="AD41" s="12">
        <f>SUBTOTAL(109,Tabla13[Comuna 10])</f>
        <v>8</v>
      </c>
      <c r="AE41" s="12">
        <f>SUBTOTAL(109,Tabla13[Comuna 11])</f>
        <v>6</v>
      </c>
      <c r="AF41" s="12">
        <f>SUBTOTAL(109,Tabla13[Comuna 12])</f>
        <v>7</v>
      </c>
      <c r="AG41" s="12">
        <f>SUBTOTAL(109,Tabla13[Zona rural])</f>
        <v>4</v>
      </c>
      <c r="AH41" s="12">
        <f>SUBTOTAL(109,Tabla13[Total 2])</f>
        <v>128</v>
      </c>
    </row>
    <row r="42" spans="1:34" ht="71.25" customHeight="1">
      <c r="A42" s="5"/>
      <c r="B42" s="5"/>
      <c r="E42" s="5"/>
      <c r="F42" s="5"/>
      <c r="G42" s="5"/>
    </row>
    <row r="43" spans="1:34" ht="71.25" customHeight="1">
      <c r="A43" s="5"/>
      <c r="B43" s="5"/>
      <c r="E43" s="5"/>
      <c r="F43" s="5"/>
      <c r="G43" s="5"/>
    </row>
    <row r="44" spans="1:34" ht="71.25" customHeight="1">
      <c r="A44" s="5"/>
      <c r="B44" s="5"/>
      <c r="E44" s="5"/>
      <c r="F44" s="5"/>
      <c r="G44" s="5"/>
    </row>
    <row r="45" spans="1:34" ht="71.25" customHeight="1">
      <c r="A45" s="5"/>
      <c r="B45" s="5"/>
      <c r="E45" s="5"/>
      <c r="F45" s="5"/>
      <c r="G45" s="5"/>
    </row>
    <row r="46" spans="1:34" ht="71.25" customHeight="1">
      <c r="A46" s="5"/>
      <c r="B46" s="5"/>
      <c r="E46" s="5"/>
      <c r="F46" s="5"/>
      <c r="G46" s="5"/>
    </row>
    <row r="47" spans="1:34" ht="71.25" customHeight="1">
      <c r="A47" s="5"/>
      <c r="B47" s="5"/>
      <c r="E47" s="5"/>
      <c r="F47" s="5"/>
      <c r="G47" s="5"/>
    </row>
    <row r="48" spans="1:34" ht="71.25" customHeight="1">
      <c r="A48" s="5"/>
      <c r="B48" s="5"/>
      <c r="E48" s="5"/>
      <c r="F48" s="5"/>
      <c r="G48" s="5"/>
    </row>
    <row r="49" spans="1:7" ht="71.25" customHeight="1">
      <c r="A49" s="5"/>
      <c r="B49" s="5"/>
      <c r="E49" s="5"/>
      <c r="F49" s="5"/>
      <c r="G49" s="5"/>
    </row>
    <row r="50" spans="1:7" ht="71.25" customHeight="1">
      <c r="A50" s="5"/>
      <c r="B50" s="5"/>
      <c r="E50" s="5"/>
      <c r="F50" s="5"/>
      <c r="G50" s="5"/>
    </row>
    <row r="51" spans="1:7" ht="71.25" customHeight="1">
      <c r="A51" s="5"/>
      <c r="B51" s="5"/>
      <c r="E51" s="5"/>
      <c r="F51" s="5"/>
      <c r="G51" s="5"/>
    </row>
    <row r="52" spans="1:7" ht="71.25" customHeight="1">
      <c r="A52" s="5"/>
      <c r="B52" s="5"/>
      <c r="E52" s="5"/>
      <c r="F52" s="5"/>
      <c r="G52" s="5"/>
    </row>
    <row r="53" spans="1:7" ht="71.25" customHeight="1">
      <c r="A53" s="5"/>
      <c r="B53" s="5"/>
    </row>
  </sheetData>
  <phoneticPr fontId="3" type="noConversion"/>
  <dataValidations count="3">
    <dataValidation type="list" allowBlank="1" showInputMessage="1" showErrorMessage="1" sqref="C42:D52" xr:uid="{A897DE1A-62BD-45DC-B81B-948B14215470}">
      <formula1>$C$42:$C$48</formula1>
    </dataValidation>
    <dataValidation type="list" allowBlank="1" showInputMessage="1" showErrorMessage="1" sqref="C53:D53" xr:uid="{2F3A838B-A58A-4C03-A093-E7F073156C23}">
      <formula1>$C$45:$C$57</formula1>
    </dataValidation>
    <dataValidation type="list" allowBlank="1" showInputMessage="1" showErrorMessage="1" sqref="E42:E53" xr:uid="{160D9289-CC0A-456B-9D86-D814A5B9C2A5}">
      <formula1>$A$40:$A$40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184C-C90D-480F-9594-02630E5FD600}">
  <sheetPr codeName="Hoja3"/>
  <dimension ref="A1:AH26"/>
  <sheetViews>
    <sheetView topLeftCell="C1" zoomScale="70" zoomScaleNormal="70" workbookViewId="0">
      <selection activeCell="U14" sqref="U14:AG14"/>
    </sheetView>
  </sheetViews>
  <sheetFormatPr defaultColWidth="11.42578125" defaultRowHeight="71.25" customHeight="1"/>
  <cols>
    <col min="1" max="1" width="28.42578125" style="4" bestFit="1" customWidth="1"/>
    <col min="2" max="2" width="28.42578125" style="4" customWidth="1"/>
    <col min="3" max="3" width="20.42578125" style="4" customWidth="1"/>
    <col min="4" max="4" width="18.85546875" style="4" customWidth="1"/>
    <col min="5" max="5" width="24.85546875" style="4" bestFit="1" customWidth="1"/>
    <col min="6" max="7" width="39.5703125" style="4" customWidth="1"/>
    <col min="8" max="11" width="10.5703125" style="4" hidden="1" customWidth="1"/>
    <col min="12" max="12" width="10.5703125" style="6" hidden="1" customWidth="1"/>
    <col min="13" max="14" width="10.5703125" style="4" hidden="1" customWidth="1"/>
    <col min="15" max="15" width="10.5703125" hidden="1" customWidth="1"/>
    <col min="16" max="16" width="10.5703125" style="4" hidden="1" customWidth="1"/>
    <col min="17" max="17" width="10.5703125" style="3" hidden="1" customWidth="1"/>
    <col min="18" max="19" width="10.5703125" style="4" hidden="1" customWidth="1"/>
    <col min="20" max="20" width="10.5703125" style="4" customWidth="1"/>
    <col min="21" max="16384" width="11.42578125" style="4"/>
  </cols>
  <sheetData>
    <row r="1" spans="1:34" ht="71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1" t="s">
        <v>157</v>
      </c>
      <c r="V1" s="1" t="s">
        <v>158</v>
      </c>
      <c r="W1" s="1" t="s">
        <v>159</v>
      </c>
      <c r="X1" s="1" t="s">
        <v>160</v>
      </c>
      <c r="Y1" s="1" t="s">
        <v>161</v>
      </c>
      <c r="Z1" s="1" t="s">
        <v>162</v>
      </c>
      <c r="AA1" s="1" t="s">
        <v>163</v>
      </c>
      <c r="AB1" s="1" t="s">
        <v>164</v>
      </c>
      <c r="AC1" s="1" t="s">
        <v>165</v>
      </c>
      <c r="AD1" s="1" t="s">
        <v>166</v>
      </c>
      <c r="AE1" s="1" t="s">
        <v>167</v>
      </c>
      <c r="AF1" s="1" t="s">
        <v>168</v>
      </c>
      <c r="AG1" s="1" t="s">
        <v>169</v>
      </c>
      <c r="AH1" s="11" t="s">
        <v>170</v>
      </c>
    </row>
    <row r="2" spans="1:34" ht="71.25" hidden="1" customHeight="1">
      <c r="A2" s="5" t="s">
        <v>72</v>
      </c>
      <c r="B2" s="5" t="s">
        <v>65</v>
      </c>
      <c r="C2" s="4" t="s">
        <v>62</v>
      </c>
      <c r="D2" s="4" t="s">
        <v>88</v>
      </c>
      <c r="E2" s="5" t="s">
        <v>172</v>
      </c>
      <c r="F2" s="5" t="s">
        <v>95</v>
      </c>
      <c r="G2" s="5" t="s">
        <v>96</v>
      </c>
      <c r="H2" s="15">
        <v>2</v>
      </c>
      <c r="I2" s="15">
        <v>2</v>
      </c>
      <c r="J2" s="15">
        <v>2</v>
      </c>
      <c r="K2" s="15">
        <v>2</v>
      </c>
      <c r="L2" s="15">
        <v>2</v>
      </c>
      <c r="M2" s="15">
        <v>2</v>
      </c>
      <c r="N2" s="15">
        <v>2</v>
      </c>
      <c r="O2" s="15">
        <v>2</v>
      </c>
      <c r="P2" s="15">
        <v>2</v>
      </c>
      <c r="Q2" s="15">
        <v>2</v>
      </c>
      <c r="R2" s="15">
        <v>2</v>
      </c>
      <c r="S2" s="15">
        <v>2</v>
      </c>
      <c r="T2" s="15">
        <f>+SUM(Tabla134[[#This Row],[Mes 1]:[Mes 12]])</f>
        <v>24</v>
      </c>
      <c r="U2" s="4">
        <v>2</v>
      </c>
      <c r="V2" s="4">
        <v>1</v>
      </c>
      <c r="W2" s="4">
        <v>3</v>
      </c>
      <c r="X2" s="4">
        <v>5</v>
      </c>
      <c r="Y2" s="4">
        <v>0</v>
      </c>
      <c r="Z2" s="4">
        <v>5</v>
      </c>
      <c r="AA2" s="4">
        <v>1</v>
      </c>
      <c r="AB2" s="4">
        <v>1</v>
      </c>
      <c r="AC2" s="4">
        <v>2</v>
      </c>
      <c r="AD2" s="4">
        <v>2</v>
      </c>
      <c r="AE2" s="4">
        <v>0</v>
      </c>
      <c r="AF2" s="4">
        <v>1</v>
      </c>
      <c r="AG2" s="4">
        <v>2</v>
      </c>
      <c r="AH2" s="4">
        <f>+SUM(Tabla134[[#This Row],[Comuna 1]:[Zona rural]])</f>
        <v>25</v>
      </c>
    </row>
    <row r="3" spans="1:34" ht="71.25" hidden="1" customHeight="1">
      <c r="A3" s="5" t="s">
        <v>72</v>
      </c>
      <c r="B3" s="5" t="s">
        <v>65</v>
      </c>
      <c r="C3" s="4" t="s">
        <v>62</v>
      </c>
      <c r="D3" s="4" t="s">
        <v>73</v>
      </c>
      <c r="E3" s="5" t="s">
        <v>74</v>
      </c>
      <c r="F3" s="5" t="s">
        <v>75</v>
      </c>
      <c r="G3" s="5" t="s">
        <v>76</v>
      </c>
      <c r="H3" s="15">
        <v>3</v>
      </c>
      <c r="I3" s="15">
        <v>3</v>
      </c>
      <c r="J3" s="15">
        <v>3</v>
      </c>
      <c r="K3" s="15">
        <v>3</v>
      </c>
      <c r="L3" s="15">
        <v>3</v>
      </c>
      <c r="M3" s="15">
        <v>3</v>
      </c>
      <c r="N3" s="15">
        <v>3</v>
      </c>
      <c r="O3" s="15">
        <v>3</v>
      </c>
      <c r="P3" s="15">
        <v>3</v>
      </c>
      <c r="Q3" s="15">
        <v>3</v>
      </c>
      <c r="R3" s="15">
        <v>3</v>
      </c>
      <c r="S3" s="15">
        <v>3</v>
      </c>
      <c r="T3" s="15">
        <f>+SUM(Tabla134[[#This Row],[Mes 1]:[Mes 12]])</f>
        <v>36</v>
      </c>
      <c r="U3" s="4">
        <v>3</v>
      </c>
      <c r="V3" s="4">
        <v>1</v>
      </c>
      <c r="W3" s="4">
        <v>6</v>
      </c>
      <c r="X3" s="4">
        <v>8</v>
      </c>
      <c r="Y3" s="4">
        <v>0</v>
      </c>
      <c r="Z3" s="4">
        <v>8</v>
      </c>
      <c r="AA3" s="4">
        <v>1</v>
      </c>
      <c r="AB3" s="4">
        <v>1</v>
      </c>
      <c r="AC3" s="4">
        <v>3</v>
      </c>
      <c r="AD3" s="4">
        <v>2</v>
      </c>
      <c r="AE3" s="4">
        <v>0</v>
      </c>
      <c r="AF3" s="4">
        <v>1</v>
      </c>
      <c r="AG3" s="4">
        <v>3</v>
      </c>
      <c r="AH3" s="4">
        <f>+SUM(Tabla134[[#This Row],[Comuna 1]:[Zona rural]])</f>
        <v>37</v>
      </c>
    </row>
    <row r="4" spans="1:34" ht="71.25" hidden="1" customHeight="1">
      <c r="A4" s="5" t="s">
        <v>72</v>
      </c>
      <c r="B4" s="5" t="s">
        <v>65</v>
      </c>
      <c r="C4" s="4" t="s">
        <v>81</v>
      </c>
      <c r="D4" s="4" t="s">
        <v>82</v>
      </c>
      <c r="E4" s="5" t="s">
        <v>74</v>
      </c>
      <c r="F4" s="5" t="s">
        <v>83</v>
      </c>
      <c r="G4" s="5" t="s">
        <v>84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15">
        <f>+SUM(Tabla134[[#This Row],[Mes 1]:[Mes 12]])</f>
        <v>12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 t="s">
        <v>171</v>
      </c>
      <c r="AH4" s="4">
        <f>+SUM(Tabla134[[#This Row],[Comuna 1]:[Zona rural]])</f>
        <v>12</v>
      </c>
    </row>
    <row r="5" spans="1:34" ht="71.25" hidden="1" customHeight="1">
      <c r="A5" s="5" t="s">
        <v>72</v>
      </c>
      <c r="B5" s="5" t="s">
        <v>65</v>
      </c>
      <c r="C5" s="4" t="s">
        <v>56</v>
      </c>
      <c r="D5" s="4" t="s">
        <v>22</v>
      </c>
      <c r="E5" s="5" t="s">
        <v>128</v>
      </c>
      <c r="F5" s="5" t="s">
        <v>129</v>
      </c>
      <c r="G5" s="5" t="s">
        <v>130</v>
      </c>
      <c r="H5" s="15">
        <v>1</v>
      </c>
      <c r="I5" s="15">
        <v>1</v>
      </c>
      <c r="J5" s="15">
        <v>2</v>
      </c>
      <c r="K5" s="15">
        <v>1</v>
      </c>
      <c r="L5" s="15">
        <v>1</v>
      </c>
      <c r="M5" s="15">
        <v>1</v>
      </c>
      <c r="N5" s="15">
        <v>1</v>
      </c>
      <c r="O5" s="15">
        <v>1</v>
      </c>
      <c r="P5" s="15">
        <v>1</v>
      </c>
      <c r="Q5" s="15">
        <v>1</v>
      </c>
      <c r="R5" s="15">
        <v>1</v>
      </c>
      <c r="S5" s="15">
        <v>1</v>
      </c>
      <c r="T5" s="15">
        <f>+SUM(Tabla134[[#This Row],[Mes 1]:[Mes 12]])</f>
        <v>13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f>+SUM(Tabla134[[#This Row],[Comuna 1]:[Zona rural]])</f>
        <v>13</v>
      </c>
    </row>
    <row r="6" spans="1:34" ht="71.25" customHeight="1">
      <c r="A6" s="5" t="s">
        <v>44</v>
      </c>
      <c r="B6" s="5" t="s">
        <v>45</v>
      </c>
      <c r="C6" s="4" t="s">
        <v>46</v>
      </c>
      <c r="D6" s="5" t="s">
        <v>22</v>
      </c>
      <c r="E6" s="5" t="s">
        <v>47</v>
      </c>
      <c r="F6" s="5" t="s">
        <v>48</v>
      </c>
      <c r="G6" s="5" t="s">
        <v>49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>
        <v>3</v>
      </c>
      <c r="N6" s="15">
        <v>3</v>
      </c>
      <c r="O6" s="15">
        <v>3</v>
      </c>
      <c r="P6" s="15">
        <v>3</v>
      </c>
      <c r="Q6" s="15">
        <v>3</v>
      </c>
      <c r="R6" s="15">
        <v>3</v>
      </c>
      <c r="S6" s="15">
        <v>3</v>
      </c>
      <c r="T6" s="15">
        <f>+SUM(Tabla134[[#This Row],[Mes 1]:[Mes 12]])</f>
        <v>36</v>
      </c>
      <c r="U6" s="4">
        <v>3</v>
      </c>
      <c r="V6" s="4">
        <v>1</v>
      </c>
      <c r="W6" s="4">
        <v>6</v>
      </c>
      <c r="X6" s="4">
        <v>8</v>
      </c>
      <c r="Y6" s="4">
        <v>0</v>
      </c>
      <c r="Z6" s="4">
        <v>8</v>
      </c>
      <c r="AA6" s="4">
        <v>1</v>
      </c>
      <c r="AB6" s="4">
        <v>1</v>
      </c>
      <c r="AC6" s="4">
        <v>3</v>
      </c>
      <c r="AD6" s="4">
        <v>2</v>
      </c>
      <c r="AE6" s="4">
        <v>0</v>
      </c>
      <c r="AF6" s="4">
        <v>1</v>
      </c>
      <c r="AG6" s="4">
        <v>3</v>
      </c>
      <c r="AH6" s="4">
        <f>+SUM(Tabla134[[#This Row],[Comuna 1]:[Zona rural]])</f>
        <v>37</v>
      </c>
    </row>
    <row r="7" spans="1:34" ht="71.25" customHeight="1">
      <c r="A7" s="5" t="s">
        <v>44</v>
      </c>
      <c r="B7" s="5" t="s">
        <v>52</v>
      </c>
      <c r="C7" s="4" t="s">
        <v>40</v>
      </c>
      <c r="D7" s="4" t="s">
        <v>22</v>
      </c>
      <c r="E7" s="5" t="s">
        <v>47</v>
      </c>
      <c r="F7" s="5" t="s">
        <v>53</v>
      </c>
      <c r="G7" s="5" t="s">
        <v>54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15">
        <f>+SUM(Tabla134[[#This Row],[Mes 1]:[Mes 12]])</f>
        <v>12</v>
      </c>
      <c r="U7" s="4">
        <v>5</v>
      </c>
      <c r="V7" s="4">
        <v>4</v>
      </c>
      <c r="W7" s="4">
        <v>7</v>
      </c>
      <c r="X7" s="4">
        <v>12</v>
      </c>
      <c r="Y7" s="4">
        <v>2</v>
      </c>
      <c r="Z7" s="4">
        <v>10</v>
      </c>
      <c r="AA7" s="4">
        <v>1</v>
      </c>
      <c r="AB7" s="4">
        <v>3</v>
      </c>
      <c r="AC7" s="4">
        <v>2</v>
      </c>
      <c r="AD7" s="4">
        <v>2</v>
      </c>
      <c r="AE7" s="4">
        <v>0</v>
      </c>
      <c r="AF7" s="4">
        <v>1</v>
      </c>
      <c r="AG7" s="4">
        <v>3</v>
      </c>
      <c r="AH7" s="4">
        <f>+SUM(Tabla134[[#This Row],[Comuna 1]:[Zona rural]])</f>
        <v>52</v>
      </c>
    </row>
    <row r="8" spans="1:34" ht="71.25" hidden="1" customHeight="1">
      <c r="A8" s="5" t="s">
        <v>44</v>
      </c>
      <c r="B8" s="5" t="s">
        <v>65</v>
      </c>
      <c r="C8" s="4" t="s">
        <v>62</v>
      </c>
      <c r="D8" s="4" t="s">
        <v>22</v>
      </c>
      <c r="E8" s="5" t="s">
        <v>47</v>
      </c>
      <c r="F8" s="5" t="s">
        <v>63</v>
      </c>
      <c r="G8" s="5" t="s">
        <v>64</v>
      </c>
      <c r="H8" s="15">
        <v>2</v>
      </c>
      <c r="I8" s="15">
        <v>2</v>
      </c>
      <c r="J8" s="15">
        <v>2</v>
      </c>
      <c r="K8" s="15">
        <v>2</v>
      </c>
      <c r="L8" s="15">
        <v>2</v>
      </c>
      <c r="M8" s="15">
        <v>2</v>
      </c>
      <c r="N8" s="15">
        <v>2</v>
      </c>
      <c r="O8" s="15">
        <v>2</v>
      </c>
      <c r="P8" s="15">
        <v>2</v>
      </c>
      <c r="Q8" s="15">
        <v>2</v>
      </c>
      <c r="R8" s="15">
        <v>2</v>
      </c>
      <c r="S8" s="15">
        <v>2</v>
      </c>
      <c r="T8" s="15">
        <f>+SUM(Tabla134[[#This Row],[Mes 1]:[Mes 12]])</f>
        <v>24</v>
      </c>
      <c r="U8" s="4">
        <v>2</v>
      </c>
      <c r="V8" s="4">
        <v>1</v>
      </c>
      <c r="W8" s="4">
        <v>3</v>
      </c>
      <c r="X8" s="4">
        <v>5</v>
      </c>
      <c r="Y8" s="4">
        <v>1</v>
      </c>
      <c r="Z8" s="4">
        <v>5</v>
      </c>
      <c r="AA8" s="4">
        <v>1</v>
      </c>
      <c r="AB8" s="4">
        <v>1</v>
      </c>
      <c r="AC8" s="4">
        <v>2</v>
      </c>
      <c r="AD8" s="4">
        <v>2</v>
      </c>
      <c r="AE8" s="4">
        <v>1</v>
      </c>
      <c r="AF8" s="4">
        <v>1</v>
      </c>
      <c r="AG8" s="4">
        <v>2</v>
      </c>
      <c r="AH8" s="4">
        <f>+SUM(Tabla134[[#This Row],[Comuna 1]:[Zona rural]])</f>
        <v>27</v>
      </c>
    </row>
    <row r="9" spans="1:34" ht="71.25" customHeight="1">
      <c r="A9" s="5" t="s">
        <v>44</v>
      </c>
      <c r="B9" s="5" t="s">
        <v>52</v>
      </c>
      <c r="C9" s="4" t="s">
        <v>40</v>
      </c>
      <c r="D9" s="4" t="s">
        <v>73</v>
      </c>
      <c r="E9" s="5" t="s">
        <v>114</v>
      </c>
      <c r="F9" s="5" t="s">
        <v>115</v>
      </c>
      <c r="G9" s="5" t="s">
        <v>116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f>+SUM(Tabla134[[#This Row],[Mes 1]:[Mes 12]])</f>
        <v>12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5">
        <v>1</v>
      </c>
      <c r="AE9" s="15">
        <v>1</v>
      </c>
      <c r="AF9" s="15">
        <v>1</v>
      </c>
      <c r="AG9" s="4">
        <v>0</v>
      </c>
      <c r="AH9" s="4">
        <f>+SUM(Tabla134[[#This Row],[Comuna 1]:[Zona rural]])</f>
        <v>12</v>
      </c>
    </row>
    <row r="10" spans="1:34" ht="71.25" customHeight="1">
      <c r="A10" s="5" t="s">
        <v>44</v>
      </c>
      <c r="B10" s="5" t="s">
        <v>52</v>
      </c>
      <c r="C10" s="4" t="s">
        <v>62</v>
      </c>
      <c r="D10" s="4" t="s">
        <v>73</v>
      </c>
      <c r="E10" s="5" t="s">
        <v>114</v>
      </c>
      <c r="F10" s="5" t="s">
        <v>115</v>
      </c>
      <c r="G10" s="5" t="s">
        <v>117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5">
        <v>1</v>
      </c>
      <c r="Q10" s="15">
        <v>1</v>
      </c>
      <c r="R10" s="15">
        <v>1</v>
      </c>
      <c r="S10" s="15">
        <v>1</v>
      </c>
      <c r="T10" s="15">
        <f>+SUM(Tabla134[[#This Row],[Mes 1]:[Mes 12]])</f>
        <v>12</v>
      </c>
      <c r="U10" s="15">
        <v>1</v>
      </c>
      <c r="V10" s="15">
        <v>1</v>
      </c>
      <c r="W10" s="15">
        <v>2</v>
      </c>
      <c r="X10" s="15">
        <v>2</v>
      </c>
      <c r="Y10" s="15">
        <v>1</v>
      </c>
      <c r="Z10" s="15">
        <v>2</v>
      </c>
      <c r="AA10" s="15">
        <v>1</v>
      </c>
      <c r="AB10" s="15">
        <v>1</v>
      </c>
      <c r="AC10" s="15">
        <v>1</v>
      </c>
      <c r="AD10" s="15">
        <v>1</v>
      </c>
      <c r="AE10" s="15">
        <v>1</v>
      </c>
      <c r="AF10" s="15">
        <v>1</v>
      </c>
      <c r="AG10" s="4">
        <v>0</v>
      </c>
      <c r="AH10" s="4">
        <f>+SUM(Tabla134[[#This Row],[Comuna 1]:[Zona rural]])</f>
        <v>15</v>
      </c>
    </row>
    <row r="11" spans="1:34" ht="71.25" customHeight="1">
      <c r="A11" s="5" t="s">
        <v>44</v>
      </c>
      <c r="B11" s="5" t="s">
        <v>52</v>
      </c>
      <c r="C11" s="4" t="s">
        <v>40</v>
      </c>
      <c r="D11" s="4" t="s">
        <v>103</v>
      </c>
      <c r="E11" s="5" t="s">
        <v>104</v>
      </c>
      <c r="F11" s="5" t="s">
        <v>105</v>
      </c>
      <c r="G11" s="5" t="s">
        <v>106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15">
        <f>+SUM(Tabla134[[#This Row],[Mes 1]:[Mes 12]])</f>
        <v>12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4">
        <v>1</v>
      </c>
      <c r="AF11" s="4">
        <v>1</v>
      </c>
      <c r="AG11" s="4">
        <v>0</v>
      </c>
      <c r="AH11" s="4">
        <f>+SUM(Tabla134[[#This Row],[Comuna 1]:[Zona rural]])</f>
        <v>12</v>
      </c>
    </row>
    <row r="12" spans="1:34" ht="71.25" customHeight="1">
      <c r="A12" s="5" t="s">
        <v>44</v>
      </c>
      <c r="B12" s="5" t="s">
        <v>52</v>
      </c>
      <c r="C12" s="4" t="s">
        <v>40</v>
      </c>
      <c r="D12" s="4" t="s">
        <v>109</v>
      </c>
      <c r="E12" s="5" t="s">
        <v>104</v>
      </c>
      <c r="F12" s="5" t="s">
        <v>110</v>
      </c>
      <c r="G12" s="5" t="s">
        <v>111</v>
      </c>
      <c r="H12" s="15">
        <v>1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  <c r="N12" s="15">
        <v>1</v>
      </c>
      <c r="O12" s="15">
        <v>1</v>
      </c>
      <c r="P12" s="15">
        <v>1</v>
      </c>
      <c r="Q12" s="15">
        <v>1</v>
      </c>
      <c r="R12" s="15">
        <v>1</v>
      </c>
      <c r="S12" s="15">
        <v>1</v>
      </c>
      <c r="T12" s="15">
        <f>+SUM(Tabla134[[#This Row],[Mes 1]:[Mes 12]])</f>
        <v>12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>
        <v>1</v>
      </c>
      <c r="AE12" s="4">
        <v>1</v>
      </c>
      <c r="AF12" s="4">
        <v>1</v>
      </c>
      <c r="AG12" s="4">
        <v>0</v>
      </c>
      <c r="AH12" s="4">
        <f>+SUM(Tabla134[[#This Row],[Comuna 1]:[Zona rural]])</f>
        <v>12</v>
      </c>
    </row>
    <row r="13" spans="1:34" ht="71.25" customHeight="1">
      <c r="A13" s="5" t="s">
        <v>44</v>
      </c>
      <c r="B13" s="5" t="s">
        <v>52</v>
      </c>
      <c r="C13" s="4" t="s">
        <v>40</v>
      </c>
      <c r="D13" s="4" t="s">
        <v>103</v>
      </c>
      <c r="E13" s="5" t="s">
        <v>104</v>
      </c>
      <c r="F13" s="5" t="s">
        <v>112</v>
      </c>
      <c r="G13" s="5" t="s">
        <v>113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5">
        <v>1</v>
      </c>
      <c r="O13" s="15">
        <v>1</v>
      </c>
      <c r="P13" s="15">
        <v>1</v>
      </c>
      <c r="Q13" s="15">
        <v>1</v>
      </c>
      <c r="R13" s="15">
        <v>1</v>
      </c>
      <c r="S13" s="15">
        <v>1</v>
      </c>
      <c r="T13" s="15">
        <f>+SUM(Tabla134[[#This Row],[Mes 1]:[Mes 12]])</f>
        <v>12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s="4">
        <v>1</v>
      </c>
      <c r="AF13" s="4">
        <v>1</v>
      </c>
      <c r="AG13" s="4">
        <v>0</v>
      </c>
      <c r="AH13" s="4">
        <f>+SUM(Tabla134[[#This Row],[Comuna 1]:[Zona rural]])</f>
        <v>12</v>
      </c>
    </row>
    <row r="14" spans="1:34" ht="71.25" customHeight="1">
      <c r="A14" s="5" t="s">
        <v>137</v>
      </c>
      <c r="B14" s="5"/>
      <c r="E14" s="5"/>
      <c r="F14" s="5"/>
      <c r="G14" s="5"/>
      <c r="L14" s="7"/>
      <c r="O14" s="4"/>
      <c r="Q14" s="4"/>
      <c r="U14" s="12">
        <f>SUBTOTAL(109,Tabla134[Comuna 1])</f>
        <v>13</v>
      </c>
      <c r="V14" s="12">
        <f>SUBTOTAL(109,Tabla134[Comuna 2])</f>
        <v>10</v>
      </c>
      <c r="W14" s="12">
        <f>SUBTOTAL(109,Tabla134[Comuna 3])</f>
        <v>19</v>
      </c>
      <c r="X14" s="12">
        <f>SUBTOTAL(109,Tabla134[Comuna 4])</f>
        <v>26</v>
      </c>
      <c r="Y14" s="12">
        <f>SUBTOTAL(109,Tabla134[Comuna 5])</f>
        <v>7</v>
      </c>
      <c r="Z14" s="12">
        <f>SUBTOTAL(109,Tabla134[Comuna 6])</f>
        <v>24</v>
      </c>
      <c r="AA14" s="12">
        <f>SUBTOTAL(109,Tabla134[Comuna 7])</f>
        <v>7</v>
      </c>
      <c r="AB14" s="12">
        <f>SUBTOTAL(109,Tabla134[Comuna 8])</f>
        <v>9</v>
      </c>
      <c r="AC14" s="12">
        <f>SUBTOTAL(109,Tabla134[Comuna 9])</f>
        <v>10</v>
      </c>
      <c r="AD14" s="12">
        <f>SUBTOTAL(109,Tabla134[Comuna 10])</f>
        <v>9</v>
      </c>
      <c r="AE14" s="12">
        <f>SUBTOTAL(109,Tabla134[Comuna 11])</f>
        <v>5</v>
      </c>
      <c r="AF14" s="12">
        <f>SUBTOTAL(109,Tabla134[Comuna 12])</f>
        <v>7</v>
      </c>
      <c r="AG14" s="12">
        <f>SUBTOTAL(109,Tabla134[Zona rural])</f>
        <v>6</v>
      </c>
      <c r="AH14" s="12">
        <f>SUBTOTAL(109,Tabla134[Total 2])</f>
        <v>152</v>
      </c>
    </row>
    <row r="15" spans="1:34" ht="71.25" customHeight="1">
      <c r="A15" s="5"/>
      <c r="B15" s="5"/>
      <c r="E15" s="5"/>
      <c r="F15" s="5"/>
      <c r="G15" s="5"/>
      <c r="U15" s="15">
        <f>+Tabla134[[#Totals],[Comuna 1]]/12</f>
        <v>1.0833333333333333</v>
      </c>
      <c r="V15" s="15">
        <f>+Tabla134[[#Totals],[Comuna 2]]/12</f>
        <v>0.83333333333333337</v>
      </c>
      <c r="W15" s="15">
        <f>+Tabla134[[#Totals],[Comuna 3]]/12</f>
        <v>1.5833333333333333</v>
      </c>
      <c r="X15" s="15">
        <f>+Tabla134[[#Totals],[Comuna 4]]/12</f>
        <v>2.1666666666666665</v>
      </c>
      <c r="Y15" s="15">
        <f>+Tabla134[[#Totals],[Comuna 5]]/12</f>
        <v>0.58333333333333337</v>
      </c>
      <c r="Z15" s="15">
        <f>+Tabla134[[#Totals],[Comuna 6]]/12</f>
        <v>2</v>
      </c>
      <c r="AA15" s="15">
        <f>+Tabla134[[#Totals],[Comuna 7]]/12</f>
        <v>0.58333333333333337</v>
      </c>
      <c r="AB15" s="15">
        <f>+Tabla134[[#Totals],[Comuna 8]]/12</f>
        <v>0.75</v>
      </c>
      <c r="AC15" s="15">
        <f>+Tabla134[[#Totals],[Comuna 9]]/12</f>
        <v>0.83333333333333337</v>
      </c>
      <c r="AD15" s="15">
        <f>+Tabla134[[#Totals],[Comuna 10]]/12</f>
        <v>0.75</v>
      </c>
      <c r="AE15" s="15">
        <f>+Tabla134[[#Totals],[Comuna 11]]/12</f>
        <v>0.41666666666666669</v>
      </c>
      <c r="AF15" s="15">
        <f>+Tabla134[[#Totals],[Comuna 12]]/12</f>
        <v>0.58333333333333337</v>
      </c>
      <c r="AG15" s="15">
        <f>+Tabla134[[#Totals],[Zona rural]]/12</f>
        <v>0.5</v>
      </c>
    </row>
    <row r="16" spans="1:34" ht="71.25" customHeight="1">
      <c r="A16" s="5"/>
      <c r="B16" s="5"/>
      <c r="E16" s="5"/>
      <c r="F16" s="5"/>
      <c r="G16" s="5"/>
    </row>
    <row r="17" spans="1:7" ht="71.25" customHeight="1">
      <c r="A17" s="5"/>
      <c r="B17" s="5"/>
      <c r="E17" s="5"/>
      <c r="F17" s="5"/>
      <c r="G17" s="5"/>
    </row>
    <row r="18" spans="1:7" ht="71.25" customHeight="1">
      <c r="A18" s="5"/>
      <c r="B18" s="5"/>
      <c r="E18" s="5"/>
      <c r="F18" s="5"/>
      <c r="G18" s="5"/>
    </row>
    <row r="19" spans="1:7" ht="71.25" customHeight="1">
      <c r="A19" s="5"/>
      <c r="B19" s="5"/>
      <c r="E19" s="5"/>
      <c r="F19" s="5"/>
      <c r="G19" s="5"/>
    </row>
    <row r="20" spans="1:7" ht="71.25" customHeight="1">
      <c r="A20" s="5"/>
      <c r="B20" s="5"/>
      <c r="E20" s="5"/>
      <c r="F20" s="5"/>
      <c r="G20" s="5"/>
    </row>
    <row r="21" spans="1:7" ht="71.25" customHeight="1">
      <c r="A21" s="5"/>
      <c r="B21" s="5"/>
      <c r="E21" s="5"/>
      <c r="F21" s="5"/>
      <c r="G21" s="5"/>
    </row>
    <row r="22" spans="1:7" ht="71.25" customHeight="1">
      <c r="A22" s="5"/>
      <c r="B22" s="5"/>
      <c r="E22" s="5"/>
      <c r="F22" s="5"/>
      <c r="G22" s="5"/>
    </row>
    <row r="23" spans="1:7" ht="71.25" customHeight="1">
      <c r="A23" s="5"/>
      <c r="B23" s="5"/>
      <c r="E23" s="5"/>
      <c r="F23" s="5"/>
      <c r="G23" s="5"/>
    </row>
    <row r="24" spans="1:7" ht="71.25" customHeight="1">
      <c r="A24" s="5"/>
      <c r="B24" s="5"/>
      <c r="E24" s="5"/>
      <c r="F24" s="5"/>
      <c r="G24" s="5"/>
    </row>
    <row r="25" spans="1:7" ht="71.25" customHeight="1">
      <c r="A25" s="5"/>
      <c r="B25" s="5"/>
      <c r="E25" s="5"/>
      <c r="F25" s="5"/>
      <c r="G25" s="5"/>
    </row>
    <row r="26" spans="1:7" ht="71.25" customHeight="1">
      <c r="A26" s="5"/>
      <c r="B26" s="5"/>
    </row>
  </sheetData>
  <dataValidations count="3">
    <dataValidation type="list" allowBlank="1" showInputMessage="1" showErrorMessage="1" sqref="E15:E26" xr:uid="{08747182-6117-4C53-88A3-21070300799B}">
      <formula1>#REF!</formula1>
    </dataValidation>
    <dataValidation type="list" allowBlank="1" showInputMessage="1" showErrorMessage="1" sqref="C26:D26" xr:uid="{4F845A41-7A9B-4E9A-B4C5-7739F93DD341}">
      <formula1>$C$18:$C$30</formula1>
    </dataValidation>
    <dataValidation type="list" allowBlank="1" showInputMessage="1" showErrorMessage="1" sqref="C15:D25" xr:uid="{C63C6352-D238-4E81-B42E-DD547E5F22AB}">
      <formula1>$C$15:$C$21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03C0-C0EF-4DE5-9B0C-248064E352CA}">
  <sheetPr codeName="Hoja4"/>
  <dimension ref="A1:T26"/>
  <sheetViews>
    <sheetView zoomScale="70" zoomScaleNormal="70" workbookViewId="0">
      <selection activeCell="F2" sqref="F2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1" max="16384" width="11.42578125" style="4"/>
  </cols>
  <sheetData>
    <row r="1" spans="1:20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157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</row>
    <row r="2" spans="1:20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2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+SUM(Tabla1345[[#This Row],[Mes 1]:[Mes 12]])</f>
        <v>0</v>
      </c>
    </row>
    <row r="3" spans="1:20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+SUM(Tabla1345[[#This Row],[Mes 1]:[Mes 12]])</f>
        <v>0</v>
      </c>
    </row>
    <row r="4" spans="1:20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+SUM(Tabla1345[[#This Row],[Mes 1]:[Mes 12]])</f>
        <v>0</v>
      </c>
    </row>
    <row r="5" spans="1:20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+SUM(Tabla1345[[#This Row],[Mes 1]:[Mes 12]])</f>
        <v>0</v>
      </c>
    </row>
    <row r="6" spans="1:20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3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+SUM(Tabla1345[[#This Row],[Mes 1]:[Mes 12]])</f>
        <v>0</v>
      </c>
    </row>
    <row r="7" spans="1:20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5</v>
      </c>
      <c r="L7" s="4"/>
      <c r="O7" s="4"/>
      <c r="Q7" s="4"/>
      <c r="T7" s="15">
        <f>+SUM(Tabla1345[[#This Row],[Mes 1]:[Mes 12]])</f>
        <v>0</v>
      </c>
    </row>
    <row r="8" spans="1:20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2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+SUM(Tabla1345[[#This Row],[Mes 1]:[Mes 12]])</f>
        <v>0</v>
      </c>
    </row>
    <row r="9" spans="1:20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+SUM(Tabla1345[[#This Row],[Mes 1]:[Mes 12]])</f>
        <v>0</v>
      </c>
    </row>
    <row r="10" spans="1:20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+SUM(Tabla1345[[#This Row],[Mes 1]:[Mes 12]])</f>
        <v>0</v>
      </c>
    </row>
    <row r="11" spans="1:20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+SUM(Tabla1345[[#This Row],[Mes 1]:[Mes 12]])</f>
        <v>0</v>
      </c>
    </row>
    <row r="12" spans="1:20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+SUM(Tabla1345[[#This Row],[Mes 1]:[Mes 12]])</f>
        <v>0</v>
      </c>
    </row>
    <row r="13" spans="1:20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+SUM(Tabla1345[[#This Row],[Mes 1]:[Mes 12]])</f>
        <v>0</v>
      </c>
    </row>
    <row r="14" spans="1:20" ht="71.25" customHeight="1">
      <c r="A14" s="5" t="s">
        <v>137</v>
      </c>
      <c r="D14" s="5"/>
      <c r="E14" s="5"/>
      <c r="F14" s="5"/>
      <c r="G14" s="12">
        <f>SUBTOTAL(109,Tabla1345[Comuna 1])</f>
        <v>22</v>
      </c>
      <c r="L14" s="7"/>
      <c r="O14" s="4"/>
      <c r="Q14" s="4"/>
    </row>
    <row r="15" spans="1:20" ht="71.25" customHeight="1">
      <c r="A15" s="5"/>
      <c r="D15" s="5"/>
      <c r="E15" s="5"/>
      <c r="F15" s="5"/>
      <c r="G15" s="15"/>
    </row>
    <row r="16" spans="1:20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B15:C25" xr:uid="{9D86B951-3385-49F2-89CD-7CF9A54B944A}">
      <formula1>$B$15:$B$21</formula1>
    </dataValidation>
    <dataValidation type="list" allowBlank="1" showInputMessage="1" showErrorMessage="1" sqref="B26:C26" xr:uid="{0165E4FE-11EE-48A9-942C-D26360FEE75C}">
      <formula1>$B$18:$B$30</formula1>
    </dataValidation>
    <dataValidation type="list" allowBlank="1" showInputMessage="1" showErrorMessage="1" sqref="D15:D26" xr:uid="{459BEA3A-0C7E-495E-BFBC-E2D0C0A034E2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C691-E1CE-489E-B38E-AABC81A9A988}">
  <sheetPr codeName="Hoja5"/>
  <dimension ref="A1:U26"/>
  <sheetViews>
    <sheetView topLeftCell="E1" zoomScale="70" zoomScaleNormal="70" workbookViewId="0">
      <selection activeCell="O13" sqref="O13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158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1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1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4</v>
      </c>
      <c r="L7" s="4"/>
      <c r="O7" s="4"/>
      <c r="Q7" s="4"/>
      <c r="T7" s="15">
        <f>+SUM(Tabla1346[[#This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SUBTOTAL(109,Tabla1346[Comuna 2])</f>
        <v>15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+Tabla1346[[#Totals],[Comuna 2]]/12</f>
        <v>1.25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B15:C25" xr:uid="{CE64CCA1-B701-448F-830E-AA65B89FA05F}">
      <formula1>$B$15:$B$21</formula1>
    </dataValidation>
    <dataValidation type="list" allowBlank="1" showInputMessage="1" showErrorMessage="1" sqref="B26:C26" xr:uid="{31862B2C-EEEF-489A-BED4-BD541707E181}">
      <formula1>$B$18:$B$30</formula1>
    </dataValidation>
    <dataValidation type="list" allowBlank="1" showInputMessage="1" showErrorMessage="1" sqref="D15:D26" xr:uid="{6A5D830C-F387-40AC-87E7-A784835E19F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2CB2-532E-4C7D-8196-0893AA2E9522}">
  <sheetPr codeName="Hoja6"/>
  <dimension ref="A1:U26"/>
  <sheetViews>
    <sheetView topLeftCell="E1" zoomScale="70" zoomScaleNormal="70" workbookViewId="0">
      <selection activeCell="I15" sqref="I15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159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6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7</v>
      </c>
      <c r="L7" s="4"/>
      <c r="O7" s="4"/>
      <c r="Q7" s="4"/>
      <c r="T7" s="15">
        <f>+SUM(Tabla13467[[#This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3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SUBTOTAL(109,Tabla13467[Comuna 3])</f>
        <v>33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+Tabla13467[[#Totals],[Comuna 3]]/12</f>
        <v>2.75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D15:D26" xr:uid="{CF10ACDA-A2B4-4E43-8103-05CB1391C65E}">
      <formula1>#REF!</formula1>
    </dataValidation>
    <dataValidation type="list" allowBlank="1" showInputMessage="1" showErrorMessage="1" sqref="B26:C26" xr:uid="{69A36881-2E7F-4119-A8D9-532B5EE9A984}">
      <formula1>$B$18:$B$30</formula1>
    </dataValidation>
    <dataValidation type="list" allowBlank="1" showInputMessage="1" showErrorMessage="1" sqref="B15:C25" xr:uid="{589438E4-F886-4D3E-AE5F-6328A175ECD6}">
      <formula1>$B$15:$B$21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98B2-B06E-4E09-AA63-421788B03511}">
  <sheetPr codeName="Hoja7"/>
  <dimension ref="A1:U26"/>
  <sheetViews>
    <sheetView topLeftCell="E1" zoomScale="70" zoomScaleNormal="70" workbookViewId="0">
      <selection activeCell="G14" sqref="G14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160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5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8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+SUM(Tabla134678[[#This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8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12</v>
      </c>
      <c r="L7" s="4"/>
      <c r="O7" s="4"/>
      <c r="Q7" s="4"/>
      <c r="T7" s="15">
        <f>+SUM(Tabla134678[[#This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+SUM(Tabla134678[[#This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SUBTOTAL(109,Tabla134678[Comuna 4])</f>
        <v>46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+Tabla134678[[#Totals],[Comuna 4]]/12</f>
        <v>3.8333333333333335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B15:C25" xr:uid="{B8DAC2F9-2948-4141-AB69-9C7DDB44F5A3}">
      <formula1>$B$15:$B$21</formula1>
    </dataValidation>
    <dataValidation type="list" allowBlank="1" showInputMessage="1" showErrorMessage="1" sqref="B26:C26" xr:uid="{1E597D0A-EA98-45EE-BF05-0887438C4F9E}">
      <formula1>$B$18:$B$30</formula1>
    </dataValidation>
    <dataValidation type="list" allowBlank="1" showInputMessage="1" showErrorMessage="1" sqref="D15:D26" xr:uid="{2247C1E6-47B9-4E08-AEED-200306FDBEA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ontrol 2">
              <controlPr defaultSize="0" print="0" uiObject="1" autoLine="0" autoPict="0">
                <anchor moveWithCells="1" siz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228600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A96A-041A-4F8E-8D5C-EAEAD11E1DC5}">
  <sheetPr codeName="Hoja8"/>
  <dimension ref="A1:U26"/>
  <sheetViews>
    <sheetView topLeftCell="E1" zoomScale="70" zoomScaleNormal="70" workbookViewId="0">
      <selection activeCell="K3" sqref="K3"/>
    </sheetView>
  </sheetViews>
  <sheetFormatPr defaultColWidth="11.42578125" defaultRowHeight="71.25" customHeight="1"/>
  <cols>
    <col min="1" max="1" width="28.42578125" style="4" bestFit="1" customWidth="1"/>
    <col min="2" max="2" width="20.42578125" style="4" customWidth="1"/>
    <col min="3" max="3" width="18.85546875" style="4" customWidth="1"/>
    <col min="4" max="4" width="24.85546875" style="4" bestFit="1" customWidth="1"/>
    <col min="5" max="6" width="39.5703125" style="4" customWidth="1"/>
    <col min="7" max="7" width="11.42578125" style="4"/>
    <col min="8" max="11" width="10.5703125" style="4" customWidth="1"/>
    <col min="12" max="12" width="10.5703125" style="6" customWidth="1"/>
    <col min="13" max="14" width="10.5703125" style="4" customWidth="1"/>
    <col min="15" max="15" width="10.5703125" customWidth="1"/>
    <col min="16" max="16" width="10.5703125" style="4" customWidth="1"/>
    <col min="17" max="17" width="10.5703125" style="3" customWidth="1"/>
    <col min="18" max="20" width="10.5703125" style="4" customWidth="1"/>
    <col min="22" max="16384" width="11.42578125" style="4"/>
  </cols>
  <sheetData>
    <row r="1" spans="1:21" ht="71.25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161</v>
      </c>
      <c r="H1" s="1" t="s">
        <v>145</v>
      </c>
      <c r="I1" s="1" t="s">
        <v>146</v>
      </c>
      <c r="J1" s="1" t="s">
        <v>147</v>
      </c>
      <c r="K1" s="1" t="s">
        <v>148</v>
      </c>
      <c r="L1" s="1" t="s">
        <v>149</v>
      </c>
      <c r="M1" s="1" t="s">
        <v>150</v>
      </c>
      <c r="N1" s="1" t="s">
        <v>151</v>
      </c>
      <c r="O1" s="1" t="s">
        <v>152</v>
      </c>
      <c r="P1" s="1" t="s">
        <v>153</v>
      </c>
      <c r="Q1" s="1" t="s">
        <v>154</v>
      </c>
      <c r="R1" s="1" t="s">
        <v>155</v>
      </c>
      <c r="S1" s="1" t="s">
        <v>156</v>
      </c>
      <c r="T1" s="1" t="s">
        <v>137</v>
      </c>
      <c r="U1" s="4"/>
    </row>
    <row r="2" spans="1:21" ht="71.25" customHeight="1">
      <c r="A2" s="5" t="s">
        <v>72</v>
      </c>
      <c r="B2" s="4" t="s">
        <v>62</v>
      </c>
      <c r="C2" s="4" t="s">
        <v>88</v>
      </c>
      <c r="D2" s="5" t="s">
        <v>172</v>
      </c>
      <c r="E2" s="5" t="s">
        <v>95</v>
      </c>
      <c r="F2" s="5" t="s">
        <v>173</v>
      </c>
      <c r="G2" s="4">
        <v>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>
        <f>+SUM(Tabla1346789[[#This Row],[Mes 1]:[Mes 12]])</f>
        <v>0</v>
      </c>
      <c r="U2" s="4"/>
    </row>
    <row r="3" spans="1:21" ht="71.25" customHeight="1">
      <c r="A3" s="5" t="s">
        <v>72</v>
      </c>
      <c r="B3" s="4" t="s">
        <v>62</v>
      </c>
      <c r="C3" s="4" t="s">
        <v>73</v>
      </c>
      <c r="D3" s="5" t="s">
        <v>74</v>
      </c>
      <c r="E3" s="5" t="s">
        <v>75</v>
      </c>
      <c r="F3" s="5" t="s">
        <v>76</v>
      </c>
      <c r="G3" s="4">
        <v>0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>
        <f>+SUM(Tabla1346789[[#This Row],[Mes 1]:[Mes 12]])</f>
        <v>0</v>
      </c>
      <c r="U3" s="4"/>
    </row>
    <row r="4" spans="1:21" ht="71.25" customHeight="1">
      <c r="A4" s="5" t="s">
        <v>72</v>
      </c>
      <c r="B4" s="4" t="s">
        <v>81</v>
      </c>
      <c r="C4" s="4" t="s">
        <v>82</v>
      </c>
      <c r="D4" s="5" t="s">
        <v>74</v>
      </c>
      <c r="E4" s="5" t="s">
        <v>83</v>
      </c>
      <c r="F4" s="5" t="s">
        <v>84</v>
      </c>
      <c r="G4" s="4">
        <v>1</v>
      </c>
      <c r="L4" s="4"/>
      <c r="O4" s="4"/>
      <c r="Q4" s="4"/>
      <c r="T4" s="15">
        <f>+SUM(Tabla1346789[[#This Row],[Mes 1]:[Mes 12]])</f>
        <v>0</v>
      </c>
      <c r="U4" s="4"/>
    </row>
    <row r="5" spans="1:21" ht="71.25" customHeight="1">
      <c r="A5" s="5" t="s">
        <v>72</v>
      </c>
      <c r="B5" s="4" t="s">
        <v>56</v>
      </c>
      <c r="C5" s="4" t="s">
        <v>22</v>
      </c>
      <c r="D5" s="5" t="s">
        <v>128</v>
      </c>
      <c r="E5" s="5" t="s">
        <v>129</v>
      </c>
      <c r="F5" s="5" t="s">
        <v>130</v>
      </c>
      <c r="G5" s="4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>
        <f>+SUM(Tabla1346789[[#This Row],[Mes 1]:[Mes 12]])</f>
        <v>0</v>
      </c>
      <c r="U5" s="4"/>
    </row>
    <row r="6" spans="1:21" ht="71.25" customHeight="1">
      <c r="A6" s="5" t="s">
        <v>44</v>
      </c>
      <c r="B6" s="4" t="s">
        <v>46</v>
      </c>
      <c r="C6" s="5" t="s">
        <v>22</v>
      </c>
      <c r="D6" s="5" t="s">
        <v>47</v>
      </c>
      <c r="E6" s="5" t="s">
        <v>48</v>
      </c>
      <c r="F6" s="5" t="s">
        <v>49</v>
      </c>
      <c r="G6" s="4">
        <v>0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f>+SUM(Tabla1346789[[#This Row],[Mes 1]:[Mes 12]])</f>
        <v>0</v>
      </c>
      <c r="U6" s="4"/>
    </row>
    <row r="7" spans="1:21" ht="71.25" customHeight="1">
      <c r="A7" s="5" t="s">
        <v>44</v>
      </c>
      <c r="B7" s="4" t="s">
        <v>40</v>
      </c>
      <c r="C7" s="4" t="s">
        <v>22</v>
      </c>
      <c r="D7" s="5" t="s">
        <v>47</v>
      </c>
      <c r="E7" s="5" t="s">
        <v>53</v>
      </c>
      <c r="F7" s="5" t="s">
        <v>54</v>
      </c>
      <c r="G7" s="4">
        <v>2</v>
      </c>
      <c r="L7" s="4"/>
      <c r="O7" s="4"/>
      <c r="Q7" s="4"/>
      <c r="T7" s="15">
        <f>+SUM(Tabla1346789[[#This Row],[Mes 1]:[Mes 12]])</f>
        <v>0</v>
      </c>
      <c r="U7" s="4"/>
    </row>
    <row r="8" spans="1:21" ht="71.25" customHeight="1">
      <c r="A8" s="5" t="s">
        <v>44</v>
      </c>
      <c r="B8" s="4" t="s">
        <v>62</v>
      </c>
      <c r="C8" s="4" t="s">
        <v>22</v>
      </c>
      <c r="D8" s="5" t="s">
        <v>47</v>
      </c>
      <c r="E8" s="5" t="s">
        <v>63</v>
      </c>
      <c r="F8" s="5" t="s">
        <v>64</v>
      </c>
      <c r="G8" s="4">
        <v>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f>+SUM(Tabla1346789[[#This Row],[Mes 1]:[Mes 12]])</f>
        <v>0</v>
      </c>
      <c r="U8" s="4"/>
    </row>
    <row r="9" spans="1:21" ht="71.25" customHeight="1">
      <c r="A9" s="5" t="s">
        <v>44</v>
      </c>
      <c r="B9" s="4" t="s">
        <v>40</v>
      </c>
      <c r="C9" s="4" t="s">
        <v>73</v>
      </c>
      <c r="D9" s="5" t="s">
        <v>114</v>
      </c>
      <c r="E9" s="5" t="s">
        <v>115</v>
      </c>
      <c r="F9" s="5" t="s">
        <v>116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>
        <f>+SUM(Tabla1346789[[#This Row],[Mes 1]:[Mes 12]])</f>
        <v>0</v>
      </c>
      <c r="U9" s="4"/>
    </row>
    <row r="10" spans="1:21" ht="71.25" customHeight="1">
      <c r="A10" s="5" t="s">
        <v>44</v>
      </c>
      <c r="B10" s="4" t="s">
        <v>62</v>
      </c>
      <c r="C10" s="4" t="s">
        <v>73</v>
      </c>
      <c r="D10" s="5" t="s">
        <v>114</v>
      </c>
      <c r="E10" s="5" t="s">
        <v>115</v>
      </c>
      <c r="F10" s="5" t="s">
        <v>117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+SUM(Tabla1346789[[#This Row],[Mes 1]:[Mes 12]])</f>
        <v>0</v>
      </c>
      <c r="U10" s="4"/>
    </row>
    <row r="11" spans="1:21" ht="71.25" customHeight="1">
      <c r="A11" s="5" t="s">
        <v>44</v>
      </c>
      <c r="B11" s="4" t="s">
        <v>40</v>
      </c>
      <c r="C11" s="4" t="s">
        <v>103</v>
      </c>
      <c r="D11" s="5" t="s">
        <v>104</v>
      </c>
      <c r="E11" s="5" t="s">
        <v>105</v>
      </c>
      <c r="F11" s="5" t="s">
        <v>106</v>
      </c>
      <c r="G11" s="4">
        <v>1</v>
      </c>
      <c r="L11" s="4"/>
      <c r="O11" s="4"/>
      <c r="Q11" s="4"/>
      <c r="T11" s="15">
        <f>+SUM(Tabla1346789[[#This Row],[Mes 1]:[Mes 12]])</f>
        <v>0</v>
      </c>
      <c r="U11" s="4"/>
    </row>
    <row r="12" spans="1:21" ht="71.25" customHeight="1">
      <c r="A12" s="5" t="s">
        <v>44</v>
      </c>
      <c r="B12" s="4" t="s">
        <v>40</v>
      </c>
      <c r="C12" s="4" t="s">
        <v>109</v>
      </c>
      <c r="D12" s="5" t="s">
        <v>104</v>
      </c>
      <c r="E12" s="5" t="s">
        <v>110</v>
      </c>
      <c r="F12" s="5" t="s">
        <v>111</v>
      </c>
      <c r="G12" s="4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f>+SUM(Tabla1346789[[#This Row],[Mes 1]:[Mes 12]])</f>
        <v>0</v>
      </c>
      <c r="U12" s="4"/>
    </row>
    <row r="13" spans="1:21" ht="71.25" customHeight="1">
      <c r="A13" s="5" t="s">
        <v>44</v>
      </c>
      <c r="B13" s="4" t="s">
        <v>40</v>
      </c>
      <c r="C13" s="4" t="s">
        <v>103</v>
      </c>
      <c r="D13" s="5" t="s">
        <v>104</v>
      </c>
      <c r="E13" s="5" t="s">
        <v>112</v>
      </c>
      <c r="F13" s="5" t="s">
        <v>113</v>
      </c>
      <c r="G13" s="4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f>+SUM(Tabla1346789[[#This Row],[Mes 1]:[Mes 12]])</f>
        <v>0</v>
      </c>
      <c r="U13" s="4"/>
    </row>
    <row r="14" spans="1:21" ht="71.25" customHeight="1">
      <c r="A14" s="5" t="s">
        <v>137</v>
      </c>
      <c r="D14" s="5"/>
      <c r="E14" s="5"/>
      <c r="F14" s="5"/>
      <c r="G14" s="12">
        <f>SUBTOTAL(109,Tabla1346789[Comuna 5])</f>
        <v>10</v>
      </c>
      <c r="L14" s="7"/>
      <c r="O14" s="4"/>
      <c r="Q14" s="4"/>
      <c r="U14" s="4"/>
    </row>
    <row r="15" spans="1:21" ht="71.25" customHeight="1">
      <c r="A15" s="5"/>
      <c r="D15" s="5"/>
      <c r="E15" s="5"/>
      <c r="F15" s="5"/>
      <c r="G15" s="15">
        <f>+Tabla1346789[[#Totals],[Comuna 5]]/12</f>
        <v>0.83333333333333337</v>
      </c>
    </row>
    <row r="16" spans="1:21" ht="71.25" customHeight="1">
      <c r="A16" s="5"/>
      <c r="D16" s="5"/>
      <c r="E16" s="5"/>
      <c r="F16" s="5"/>
    </row>
    <row r="17" spans="1:6" ht="71.25" customHeight="1">
      <c r="A17" s="5"/>
      <c r="D17" s="5"/>
      <c r="E17" s="5"/>
      <c r="F17" s="5"/>
    </row>
    <row r="18" spans="1:6" ht="71.25" customHeight="1">
      <c r="A18" s="5"/>
      <c r="D18" s="5"/>
      <c r="E18" s="5"/>
      <c r="F18" s="5"/>
    </row>
    <row r="19" spans="1:6" ht="71.25" customHeight="1">
      <c r="A19" s="5"/>
      <c r="D19" s="5"/>
      <c r="E19" s="5"/>
      <c r="F19" s="5"/>
    </row>
    <row r="20" spans="1:6" ht="71.25" customHeight="1">
      <c r="A20" s="5"/>
      <c r="D20" s="5"/>
      <c r="E20" s="5"/>
      <c r="F20" s="5"/>
    </row>
    <row r="21" spans="1:6" ht="71.25" customHeight="1">
      <c r="A21" s="5"/>
      <c r="D21" s="5"/>
      <c r="E21" s="5"/>
      <c r="F21" s="5"/>
    </row>
    <row r="22" spans="1:6" ht="71.25" customHeight="1">
      <c r="A22" s="5"/>
      <c r="D22" s="5"/>
      <c r="E22" s="5"/>
      <c r="F22" s="5"/>
    </row>
    <row r="23" spans="1:6" ht="71.25" customHeight="1">
      <c r="A23" s="5"/>
      <c r="D23" s="5"/>
      <c r="E23" s="5"/>
      <c r="F23" s="5"/>
    </row>
    <row r="24" spans="1:6" ht="71.25" customHeight="1">
      <c r="A24" s="5"/>
      <c r="D24" s="5"/>
      <c r="E24" s="5"/>
      <c r="F24" s="5"/>
    </row>
    <row r="25" spans="1:6" ht="71.25" customHeight="1">
      <c r="A25" s="5"/>
      <c r="D25" s="5"/>
      <c r="E25" s="5"/>
      <c r="F25" s="5"/>
    </row>
    <row r="26" spans="1:6" ht="71.25" customHeight="1">
      <c r="A26" s="5"/>
    </row>
  </sheetData>
  <dataValidations count="3">
    <dataValidation type="list" allowBlank="1" showInputMessage="1" showErrorMessage="1" sqref="D15:D26" xr:uid="{C6A887A9-9000-46D8-B66A-34F65533C12C}">
      <formula1>#REF!</formula1>
    </dataValidation>
    <dataValidation type="list" allowBlank="1" showInputMessage="1" showErrorMessage="1" sqref="B26:C26" xr:uid="{A8F77342-C983-4DF2-B4F0-173D8A487B64}">
      <formula1>$B$18:$B$30</formula1>
    </dataValidation>
    <dataValidation type="list" allowBlank="1" showInputMessage="1" showErrorMessage="1" sqref="B15:C25" xr:uid="{C2317686-D8F5-4EA3-A6CD-A44B8FE38EFD}">
      <formula1>$B$15:$B$21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David Ruiz Robles</dc:creator>
  <cp:keywords/>
  <dc:description/>
  <cp:lastModifiedBy>Alejandro David Ruiz Robles</cp:lastModifiedBy>
  <cp:revision/>
  <dcterms:created xsi:type="dcterms:W3CDTF">2024-12-22T12:43:28Z</dcterms:created>
  <dcterms:modified xsi:type="dcterms:W3CDTF">2025-08-04T16:45:34Z</dcterms:modified>
  <cp:category/>
  <cp:contentStatus/>
</cp:coreProperties>
</file>